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ankik/Documents/Ondernemen/Opdrachtgevers/Rebelcell/Marketing:website/Website/Content:SEO/Content/"/>
    </mc:Choice>
  </mc:AlternateContent>
  <xr:revisionPtr revIDLastSave="0" documentId="13_ncr:1_{66705EF4-0918-9244-97C2-A052535D250E}" xr6:coauthVersionLast="47" xr6:coauthVersionMax="47" xr10:uidLastSave="{00000000-0000-0000-0000-000000000000}"/>
  <bookViews>
    <workbookView xWindow="0" yWindow="500" windowWidth="27800" windowHeight="19040" xr2:uid="{94056423-2A70-9C43-96C0-0F387FC7BE01}"/>
  </bookViews>
  <sheets>
    <sheet name="Fishfinder tool - EN" sheetId="1" r:id="rId1"/>
    <sheet name="Other" sheetId="5" r:id="rId2"/>
    <sheet name="Fishfinder tool - NL" sheetId="4" r:id="rId3"/>
    <sheet name="Overig" sheetId="3" r:id="rId4"/>
    <sheet name="Tool-data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5" l="1"/>
  <c r="J26" i="5"/>
  <c r="I27" i="5"/>
  <c r="G27" i="5"/>
  <c r="H27" i="5" s="1"/>
  <c r="J27" i="5" s="1"/>
  <c r="I26" i="5"/>
  <c r="G26" i="5"/>
  <c r="H26" i="5" s="1"/>
  <c r="I25" i="5"/>
  <c r="G25" i="5"/>
  <c r="H25" i="5" s="1"/>
  <c r="I24" i="5"/>
  <c r="G24" i="5"/>
  <c r="H24" i="5" s="1"/>
  <c r="J24" i="5" s="1"/>
  <c r="I23" i="5"/>
  <c r="G23" i="5"/>
  <c r="H23" i="5" s="1"/>
  <c r="J23" i="5" s="1"/>
  <c r="I22" i="5"/>
  <c r="G22" i="5"/>
  <c r="H22" i="5" s="1"/>
  <c r="J22" i="5" s="1"/>
  <c r="I21" i="5"/>
  <c r="G21" i="5"/>
  <c r="H21" i="5" s="1"/>
  <c r="J21" i="5" s="1"/>
  <c r="I20" i="5"/>
  <c r="G20" i="5"/>
  <c r="H20" i="5" s="1"/>
  <c r="J20" i="5" s="1"/>
  <c r="I19" i="5"/>
  <c r="G19" i="5"/>
  <c r="H19" i="5" s="1"/>
  <c r="J19" i="5" s="1"/>
  <c r="I18" i="5"/>
  <c r="G18" i="5"/>
  <c r="H18" i="5" s="1"/>
  <c r="J18" i="5" s="1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L33" i="2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F22" i="2"/>
  <c r="D26" i="4" l="1"/>
  <c r="D25" i="4"/>
  <c r="D24" i="4"/>
  <c r="G37" i="4" s="1"/>
  <c r="H37" i="4" s="1"/>
  <c r="G31" i="4"/>
  <c r="H31" i="4" s="1"/>
  <c r="G36" i="4"/>
  <c r="H36" i="4" s="1"/>
  <c r="G34" i="4"/>
  <c r="H34" i="4" s="1"/>
  <c r="J34" i="4" s="1"/>
  <c r="G32" i="4"/>
  <c r="H32" i="4" s="1"/>
  <c r="J32" i="4" s="1"/>
  <c r="G30" i="4"/>
  <c r="H30" i="4" s="1"/>
  <c r="J30" i="4" s="1"/>
  <c r="J33" i="4"/>
  <c r="I39" i="4"/>
  <c r="J39" i="4" s="1"/>
  <c r="I37" i="4"/>
  <c r="I35" i="4"/>
  <c r="I33" i="4"/>
  <c r="I31" i="4"/>
  <c r="J31" i="4" s="1"/>
  <c r="I36" i="4"/>
  <c r="J36" i="4" s="1"/>
  <c r="I34" i="4"/>
  <c r="I32" i="4"/>
  <c r="I30" i="4"/>
  <c r="I38" i="4"/>
  <c r="L44" i="2"/>
  <c r="L45" i="2" s="1"/>
  <c r="L46" i="2" s="1"/>
  <c r="L47" i="2" s="1"/>
  <c r="L48" i="2" s="1"/>
  <c r="G26" i="3"/>
  <c r="H26" i="3" s="1"/>
  <c r="G18" i="3"/>
  <c r="H18" i="3" s="1"/>
  <c r="G27" i="3"/>
  <c r="H27" i="3" s="1"/>
  <c r="G25" i="3"/>
  <c r="H25" i="3" s="1"/>
  <c r="G23" i="3"/>
  <c r="H23" i="3" s="1"/>
  <c r="G21" i="3"/>
  <c r="H21" i="3" s="1"/>
  <c r="G19" i="3"/>
  <c r="H19" i="3" s="1"/>
  <c r="G24" i="3"/>
  <c r="H24" i="3" s="1"/>
  <c r="G22" i="3"/>
  <c r="H22" i="3" s="1"/>
  <c r="G20" i="3"/>
  <c r="H20" i="3" s="1"/>
  <c r="I27" i="3"/>
  <c r="J27" i="3" s="1"/>
  <c r="I25" i="3"/>
  <c r="I23" i="3"/>
  <c r="I21" i="3"/>
  <c r="I19" i="3"/>
  <c r="I24" i="3"/>
  <c r="I20" i="3"/>
  <c r="I26" i="3"/>
  <c r="I22" i="3"/>
  <c r="I18" i="3"/>
  <c r="D24" i="1"/>
  <c r="D25" i="1"/>
  <c r="D26" i="1"/>
  <c r="G38" i="4" l="1"/>
  <c r="H38" i="4" s="1"/>
  <c r="J38" i="4" s="1"/>
  <c r="G39" i="4"/>
  <c r="H39" i="4" s="1"/>
  <c r="G33" i="4"/>
  <c r="H33" i="4" s="1"/>
  <c r="G35" i="4"/>
  <c r="H35" i="4" s="1"/>
  <c r="J35" i="4" s="1"/>
  <c r="J37" i="4"/>
  <c r="C22" i="4"/>
  <c r="C21" i="4"/>
  <c r="J23" i="3"/>
  <c r="J21" i="3"/>
  <c r="J24" i="3"/>
  <c r="J19" i="3"/>
  <c r="J18" i="3"/>
  <c r="J22" i="3"/>
  <c r="J25" i="3"/>
  <c r="J26" i="3"/>
  <c r="J20" i="3"/>
  <c r="I39" i="1"/>
  <c r="I36" i="1"/>
  <c r="I37" i="1"/>
  <c r="I31" i="1"/>
  <c r="J31" i="1" s="1"/>
  <c r="I38" i="1"/>
  <c r="I32" i="1"/>
  <c r="I30" i="1"/>
  <c r="J30" i="1" s="1"/>
  <c r="I33" i="1"/>
  <c r="I34" i="1"/>
  <c r="I35" i="1"/>
  <c r="G37" i="1"/>
  <c r="H37" i="1" s="1"/>
  <c r="G39" i="1"/>
  <c r="H39" i="1" s="1"/>
  <c r="J39" i="1" s="1"/>
  <c r="G38" i="1"/>
  <c r="H38" i="1" s="1"/>
  <c r="G31" i="1"/>
  <c r="H31" i="1" s="1"/>
  <c r="G30" i="1"/>
  <c r="H30" i="1" s="1"/>
  <c r="G32" i="1"/>
  <c r="H32" i="1" s="1"/>
  <c r="G33" i="1"/>
  <c r="H33" i="1" s="1"/>
  <c r="G34" i="1"/>
  <c r="H34" i="1" s="1"/>
  <c r="G35" i="1"/>
  <c r="H35" i="1" s="1"/>
  <c r="G36" i="1"/>
  <c r="H36" i="1" s="1"/>
  <c r="J36" i="1" s="1"/>
  <c r="J34" i="1" l="1"/>
  <c r="J37" i="1"/>
  <c r="J35" i="1"/>
  <c r="C22" i="1"/>
  <c r="J32" i="1"/>
  <c r="J33" i="1"/>
  <c r="J38" i="1"/>
  <c r="C21" i="1"/>
</calcChain>
</file>

<file path=xl/sharedStrings.xml><?xml version="1.0" encoding="utf-8"?>
<sst xmlns="http://schemas.openxmlformats.org/spreadsheetml/2006/main" count="256" uniqueCount="190">
  <si>
    <t>Kies hieronder de schermen/apparaten die u wilt aansluiten (Max 5)</t>
  </si>
  <si>
    <t>Humminbird (ICE) Helix 5</t>
  </si>
  <si>
    <t>Schermen</t>
  </si>
  <si>
    <t>Humminbird (ICE) Helix 7</t>
  </si>
  <si>
    <t>Humminbird Helix 8</t>
  </si>
  <si>
    <t>Humminbird Helix 9</t>
  </si>
  <si>
    <t>Humminbird Helix 10</t>
  </si>
  <si>
    <t>Humminbird Helix 12</t>
  </si>
  <si>
    <t>Humminbird Helix 15</t>
  </si>
  <si>
    <t>Humminbird Apex 13</t>
  </si>
  <si>
    <t>Humminbird Apex 16</t>
  </si>
  <si>
    <t>Humminbird Apex 19</t>
  </si>
  <si>
    <t>Humminbird Solix 12</t>
  </si>
  <si>
    <t>Humminbird Solix 15</t>
  </si>
  <si>
    <t>Humminbird Onix 8 / Onix 10</t>
  </si>
  <si>
    <t>Humminbird Piranhamax 4</t>
  </si>
  <si>
    <t>Humminbird ICE 35 Flasher</t>
  </si>
  <si>
    <t>Humminbird Solix 10</t>
  </si>
  <si>
    <t>Humminbird MEGA 360</t>
  </si>
  <si>
    <t>Humminbird Targetlock</t>
  </si>
  <si>
    <t xml:space="preserve">Humminbird MEGA LIVE and targetlock </t>
  </si>
  <si>
    <t>Ingangsvoltage</t>
  </si>
  <si>
    <t xml:space="preserve">Min </t>
  </si>
  <si>
    <t>Max</t>
  </si>
  <si>
    <t>A</t>
  </si>
  <si>
    <t>Watt</t>
  </si>
  <si>
    <t>Lowrance  Elite 5</t>
  </si>
  <si>
    <t>Lowrance  Elite 7/9</t>
  </si>
  <si>
    <t>Lowrance  Active target transducer</t>
  </si>
  <si>
    <t>Opties</t>
  </si>
  <si>
    <t>Gebruikstijd per accu</t>
  </si>
  <si>
    <t xml:space="preserve">12V07 AV </t>
  </si>
  <si>
    <t>12V18 AV</t>
  </si>
  <si>
    <t>12V30 AV</t>
  </si>
  <si>
    <t>12V35 AV</t>
  </si>
  <si>
    <t xml:space="preserve">12V50 AV </t>
  </si>
  <si>
    <t xml:space="preserve">12V70 AV </t>
  </si>
  <si>
    <t xml:space="preserve">12V80 PRO </t>
  </si>
  <si>
    <t xml:space="preserve">12V100 AV </t>
  </si>
  <si>
    <t>12V140 AV</t>
  </si>
  <si>
    <t>12V190 AV</t>
  </si>
  <si>
    <t>Min</t>
  </si>
  <si>
    <t>Wh</t>
  </si>
  <si>
    <t>Minimaal ingangsvoltage</t>
  </si>
  <si>
    <t>Maximaal ingansvoltage</t>
  </si>
  <si>
    <t>Totaal verbruik in W</t>
  </si>
  <si>
    <t>Voltage komt onder minimum bij</t>
  </si>
  <si>
    <t>AV Line</t>
  </si>
  <si>
    <t>Pro Line</t>
  </si>
  <si>
    <t>V</t>
  </si>
  <si>
    <t>%</t>
  </si>
  <si>
    <t>Gebruikstijd met stabilisator</t>
  </si>
  <si>
    <t>Gebruikstijd zonder stabilisator</t>
  </si>
  <si>
    <t>Stabilisator noodzakelijk of aanbeloven?</t>
  </si>
  <si>
    <t>Raymarine Dragonfly 4DV</t>
  </si>
  <si>
    <t>Raymarine Dragonfly 4DVS / 4PRO</t>
  </si>
  <si>
    <t>Raymarine Dragonfly 5 Pro</t>
  </si>
  <si>
    <t>Raymarine Dragonfly 6</t>
  </si>
  <si>
    <t>Raymarine Dragonfly 7 PRO</t>
  </si>
  <si>
    <t>Raymarine AXIOM 7 PRO / Chartplotter</t>
  </si>
  <si>
    <t>Raymarine AXIOM 7 DV</t>
  </si>
  <si>
    <t>Raymarine AXIOM 9 DV / PRO</t>
  </si>
  <si>
    <t>Raymarine AXIOM 12 RV</t>
  </si>
  <si>
    <t>Raymarine AXIOM 12 (PRO)</t>
  </si>
  <si>
    <t>Raymarine Element 7 HV</t>
  </si>
  <si>
    <t>Raymarine Element 9 HV</t>
  </si>
  <si>
    <t>Raymarine Element 12HV</t>
  </si>
  <si>
    <t>Raymarine ES75</t>
  </si>
  <si>
    <t>Raymarine ES78</t>
  </si>
  <si>
    <t>Raymarine ES97 / ES98</t>
  </si>
  <si>
    <t>Raymarine ES127 / ES128</t>
  </si>
  <si>
    <t>Raymarine RVX1000</t>
  </si>
  <si>
    <t>Raymarine CP100</t>
  </si>
  <si>
    <t>Raymarine CP200</t>
  </si>
  <si>
    <t>Raymarine CP 370/470/570</t>
  </si>
  <si>
    <t>Simrad S2009</t>
  </si>
  <si>
    <t>Simrad Cruise 5</t>
  </si>
  <si>
    <t>Simrad Cruise 7</t>
  </si>
  <si>
    <t>Simrad Cruise 9</t>
  </si>
  <si>
    <t>Simrad Go XSE 5</t>
  </si>
  <si>
    <t>Simrad Go XSE 7 / 9</t>
  </si>
  <si>
    <t>Simrad Go XSE 12</t>
  </si>
  <si>
    <t>Simrad NSS EVO3 7</t>
  </si>
  <si>
    <t>Simrad NSS EVO3 9</t>
  </si>
  <si>
    <t xml:space="preserve">Simrad NSS EVO3 12 </t>
  </si>
  <si>
    <t>Simrad NSS EVO3 16</t>
  </si>
  <si>
    <t>Simrad NSS EVO3S 9</t>
  </si>
  <si>
    <t>Simrad NSS EVO3S 12</t>
  </si>
  <si>
    <t>Simrad NSS EVO3S 16</t>
  </si>
  <si>
    <t>Simrad NSO EVO3(S) 16</t>
  </si>
  <si>
    <t>Simrad NSO EVO3(S) 19</t>
  </si>
  <si>
    <t>Simrad NSO EVO3(S) 24</t>
  </si>
  <si>
    <t>Simrad NSX 7</t>
  </si>
  <si>
    <t>Simrad NSX 9</t>
  </si>
  <si>
    <t>Simrad NSX 12</t>
  </si>
  <si>
    <t>Garmin Striker (plus) 4/5 inch</t>
  </si>
  <si>
    <t>Garmin Striker plus 7 inch</t>
  </si>
  <si>
    <t>Garmin Striker plus 9 inch</t>
  </si>
  <si>
    <t>Garmin GPSmap 723</t>
  </si>
  <si>
    <t>Garmin GPSmap 923</t>
  </si>
  <si>
    <t>Garmin GPSmap 1223</t>
  </si>
  <si>
    <t>Garmin GPSMAP 8410</t>
  </si>
  <si>
    <t>Garmin GPSMAP 8412</t>
  </si>
  <si>
    <t>Garmin GPSMAP 8416</t>
  </si>
  <si>
    <t>Garmin GPSMAP 8417</t>
  </si>
  <si>
    <t>Garmin GPSMAP 8422</t>
  </si>
  <si>
    <t>Garmin GPSMAP 8424</t>
  </si>
  <si>
    <t>Garmin GPSmap 7407</t>
  </si>
  <si>
    <t>Garmin GPSmap 7408</t>
  </si>
  <si>
    <t>Garmin GPSmap 7410</t>
  </si>
  <si>
    <t>Garmin GPSmap 7412</t>
  </si>
  <si>
    <t>Garmin GPSmap 7416</t>
  </si>
  <si>
    <t>Garmin  GPSmap 722 (Plus)</t>
  </si>
  <si>
    <t>Garmin GPSmap 922 (Plus)</t>
  </si>
  <si>
    <t>Garmin GPSmap 1022 (Plus)</t>
  </si>
  <si>
    <t>Garmin GPSmap 1222 (Plus) / Touch</t>
  </si>
  <si>
    <t>Garmin Echomap Ultra 102 / 122 sv</t>
  </si>
  <si>
    <t>Garmin Echomap plus 42cv</t>
  </si>
  <si>
    <t>Garmin Echomap UHD 62cv</t>
  </si>
  <si>
    <t>Garmin Echomap UHD 92sv</t>
  </si>
  <si>
    <t>Garmin Garmin GPSmap 820xs</t>
  </si>
  <si>
    <t>Garmin GPSmap 820</t>
  </si>
  <si>
    <t>Garmin Panoptix PS30</t>
  </si>
  <si>
    <t>Garmin LiveScope Plus LVS34</t>
  </si>
  <si>
    <t>Garmin LiveScope LVS32</t>
  </si>
  <si>
    <t>Garmin GPSmap Black Box 8700</t>
  </si>
  <si>
    <t>Garmin GCV20</t>
  </si>
  <si>
    <t>Kies in de grijze cellen welke apparatuur u aan boord heeft.</t>
  </si>
  <si>
    <t>Staat uw apparatuur er niet bij? Kijk dan op het volgende Tabblad</t>
  </si>
  <si>
    <t>In de tabel onderaan vindt u in de groene cellen de totale gebruikstijd per accu</t>
  </si>
  <si>
    <t>Stond uw apparatuur er niet tussen op de vorige pagina?</t>
  </si>
  <si>
    <t>De Rebelcell Fishfinder Accu tool</t>
  </si>
  <si>
    <t>Vind de juiste Rebelcell accu voor uw visapparatuur aan boord</t>
  </si>
  <si>
    <t>Gewenste uren</t>
  </si>
  <si>
    <t>Wat is de minimale gewenste gebruikstijd in uren?</t>
  </si>
  <si>
    <t>Vind de juiste Rebelcell accu voor uw apparatuur aan boord</t>
  </si>
  <si>
    <t>Deze tool is ontwikkeld om de juiste Rebelcell accu voor uw apparatuur aan boord te kiezen</t>
  </si>
  <si>
    <t>Kijk in de handleiding van uw apparatuur bij de technische specificaties.</t>
  </si>
  <si>
    <t>Zoek hier het minimale ingansvoltage, het maximale ingansvoltage en het verbruik in W op.</t>
  </si>
  <si>
    <t>Heeft u meerdere apparaten? Tel dan het vermogen (W) bij elkaar op.</t>
  </si>
  <si>
    <t>Vul die gegeven hieronde in de grijze cellen in.</t>
  </si>
  <si>
    <t>Lowrance Elite Ti2 7</t>
  </si>
  <si>
    <t>Lowrance Elite Ti2 9</t>
  </si>
  <si>
    <t>Lowrance Elite Ti2 12</t>
  </si>
  <si>
    <t>Lowrance Elite FS 7</t>
  </si>
  <si>
    <t>Lowrance Elite FS 9</t>
  </si>
  <si>
    <t>Lowrance HOOK 5</t>
  </si>
  <si>
    <t>Lowrance HOOK 7</t>
  </si>
  <si>
    <t>Lowrance HOOK 9</t>
  </si>
  <si>
    <t>Lowrance HDS Live 7</t>
  </si>
  <si>
    <t>Lowrance HDS Live 9</t>
  </si>
  <si>
    <t>Lowrance HDS Live 12</t>
  </si>
  <si>
    <t>Lowrance HDS Live 16</t>
  </si>
  <si>
    <t>Lowrance HDS Carbon 7</t>
  </si>
  <si>
    <t>Lowrance HDS Carbon 9</t>
  </si>
  <si>
    <t>Lowrance HDS Carbon 12</t>
  </si>
  <si>
    <t>Lowrance HDS Carbon 16</t>
  </si>
  <si>
    <t>Lowrance HDS Gen1 5</t>
  </si>
  <si>
    <t>Lowrance HDS Gen1 7</t>
  </si>
  <si>
    <t>Lowrance HDS Gen1 8</t>
  </si>
  <si>
    <t>Lowrance HDS Gen1 10</t>
  </si>
  <si>
    <t>Lowrance HDS Gen2 7</t>
  </si>
  <si>
    <t>Lowrance HDS Gen2 9</t>
  </si>
  <si>
    <t>Lowrance HDS Gen2 12</t>
  </si>
  <si>
    <t>Lowrance HDS Gen3 7</t>
  </si>
  <si>
    <t>Lowrance HDS Gen3 9</t>
  </si>
  <si>
    <t>Lowrance HDS Gen3 12</t>
  </si>
  <si>
    <t>De Rebelcell Fishfinder Battery Tool</t>
  </si>
  <si>
    <t>Find the right Rebelcell battery for your on-board equipment</t>
  </si>
  <si>
    <t>This tool is designed to help you choose the right Rebelcell battery for your on-board equipment</t>
  </si>
  <si>
    <t>In the grey cells, choose which equipment you have on board.</t>
  </si>
  <si>
    <t>In the table below, the green cells show the total  runtime per battery</t>
  </si>
  <si>
    <t>Is your equipment not listed? Please check the following tab</t>
  </si>
  <si>
    <t>Choose the screens/devices you want to connect below (Max 5)</t>
  </si>
  <si>
    <t>Options</t>
  </si>
  <si>
    <t>What is the minimum desired runtime in hours?</t>
  </si>
  <si>
    <t>Minimum input voltage</t>
  </si>
  <si>
    <t>Maximum input voltage</t>
  </si>
  <si>
    <t>Total power consumption in W</t>
  </si>
  <si>
    <t>Runtime per battery</t>
  </si>
  <si>
    <t>Voltage gets below minimum at</t>
  </si>
  <si>
    <t>Runtime without stabilizer</t>
  </si>
  <si>
    <t>Runtime with stabilizer</t>
  </si>
  <si>
    <t>Stabilizer necessary or recommended?</t>
  </si>
  <si>
    <t>The Rebelcell Fishfinder Battery Tool</t>
  </si>
  <si>
    <t>Was your equipment not listed on the previous page?</t>
  </si>
  <si>
    <t>Check the technical specifications in your equipment manual.</t>
  </si>
  <si>
    <t>Look up the minimum input voltage, maximum input voltage and consumption in W here.</t>
  </si>
  <si>
    <t>Enter that data below in the grey cells.</t>
  </si>
  <si>
    <t>Do you have several devices? Then add up the power (W).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</si>
</sst>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 &quot;Wh&quot;"/>
    <numFmt numFmtId="165" formatCode="0.0%"/>
    <numFmt numFmtId="166" formatCode="0\ &quot;h.&quot;"/>
    <numFmt numFmtId="167" formatCode="0.0\ &quot;V&quot;"/>
    <numFmt numFmtId="168" formatCode="0.0\ &quot;W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20"/>
      <color theme="1"/>
      <name val="Century Gothic"/>
      <family val="1"/>
    </font>
    <font>
      <b/>
      <sz val="12"/>
      <color theme="2" tint="-0.499984740745262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167" fontId="1" fillId="2" borderId="1" xfId="0" applyNumberFormat="1" applyFont="1" applyFill="1" applyBorder="1" applyProtection="1">
      <protection hidden="1"/>
    </xf>
    <xf numFmtId="168" fontId="1" fillId="2" borderId="1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165" fontId="1" fillId="2" borderId="1" xfId="0" applyNumberFormat="1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3" borderId="0" xfId="0" applyFont="1" applyFill="1"/>
    <xf numFmtId="0" fontId="2" fillId="3" borderId="0" xfId="0" applyFont="1" applyFill="1"/>
    <xf numFmtId="10" fontId="1" fillId="3" borderId="0" xfId="0" applyNumberFormat="1" applyFont="1" applyFill="1"/>
    <xf numFmtId="166" fontId="1" fillId="4" borderId="1" xfId="0" applyNumberFormat="1" applyFont="1" applyFill="1" applyBorder="1" applyProtection="1">
      <protection hidden="1"/>
    </xf>
    <xf numFmtId="167" fontId="1" fillId="5" borderId="1" xfId="0" applyNumberFormat="1" applyFont="1" applyFill="1" applyBorder="1" applyProtection="1">
      <protection hidden="1"/>
    </xf>
    <xf numFmtId="168" fontId="1" fillId="5" borderId="1" xfId="0" applyNumberFormat="1" applyFont="1" applyFill="1" applyBorder="1" applyProtection="1">
      <protection hidden="1"/>
    </xf>
    <xf numFmtId="167" fontId="1" fillId="3" borderId="1" xfId="0" applyNumberFormat="1" applyFont="1" applyFill="1" applyBorder="1" applyProtection="1">
      <protection locked="0"/>
    </xf>
    <xf numFmtId="168" fontId="1" fillId="3" borderId="1" xfId="0" applyNumberFormat="1" applyFont="1" applyFill="1" applyBorder="1" applyProtection="1">
      <protection locked="0"/>
    </xf>
    <xf numFmtId="0" fontId="3" fillId="2" borderId="0" xfId="0" applyFont="1" applyFill="1"/>
    <xf numFmtId="0" fontId="4" fillId="2" borderId="0" xfId="0" applyFont="1" applyFill="1"/>
    <xf numFmtId="166" fontId="1" fillId="2" borderId="0" xfId="0" applyNumberFormat="1" applyFont="1" applyFill="1"/>
    <xf numFmtId="166" fontId="1" fillId="6" borderId="1" xfId="0" applyNumberFormat="1" applyFont="1" applyFill="1" applyBorder="1" applyProtection="1">
      <protection hidden="1"/>
    </xf>
    <xf numFmtId="0" fontId="2" fillId="6" borderId="3" xfId="0" applyFont="1" applyFill="1" applyBorder="1" applyProtection="1">
      <protection hidden="1"/>
    </xf>
    <xf numFmtId="0" fontId="1" fillId="6" borderId="4" xfId="0" applyFont="1" applyFill="1" applyBorder="1" applyProtection="1">
      <protection hidden="1"/>
    </xf>
    <xf numFmtId="0" fontId="1" fillId="6" borderId="2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1</xdr:row>
      <xdr:rowOff>127000</xdr:rowOff>
    </xdr:from>
    <xdr:to>
      <xdr:col>14</xdr:col>
      <xdr:colOff>165100</xdr:colOff>
      <xdr:row>3</xdr:row>
      <xdr:rowOff>25334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FB0946-B0DB-AD39-E92A-501FBEB7B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330200"/>
          <a:ext cx="2298700" cy="419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1</xdr:row>
      <xdr:rowOff>127000</xdr:rowOff>
    </xdr:from>
    <xdr:to>
      <xdr:col>14</xdr:col>
      <xdr:colOff>165100</xdr:colOff>
      <xdr:row>3</xdr:row>
      <xdr:rowOff>25334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FB7A8-76CD-C744-A6F7-55F21ADEA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330200"/>
          <a:ext cx="2298700" cy="419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1</xdr:row>
      <xdr:rowOff>127000</xdr:rowOff>
    </xdr:from>
    <xdr:to>
      <xdr:col>14</xdr:col>
      <xdr:colOff>165100</xdr:colOff>
      <xdr:row>3</xdr:row>
      <xdr:rowOff>25334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D8FB76-F7F8-6C49-83D2-4E8286E36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5400" y="330200"/>
          <a:ext cx="2298700" cy="419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1</xdr:row>
      <xdr:rowOff>127000</xdr:rowOff>
    </xdr:from>
    <xdr:to>
      <xdr:col>14</xdr:col>
      <xdr:colOff>165100</xdr:colOff>
      <xdr:row>3</xdr:row>
      <xdr:rowOff>25334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D9F4CD-CBD1-3041-A801-608C6AF64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330200"/>
          <a:ext cx="2298700" cy="419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226C-1F1D-7343-82EA-62459459B21B}">
  <dimension ref="C2:L39"/>
  <sheetViews>
    <sheetView tabSelected="1" workbookViewId="0">
      <selection activeCell="K20" sqref="K20"/>
    </sheetView>
  </sheetViews>
  <sheetFormatPr baseColWidth="10" defaultRowHeight="16" x14ac:dyDescent="0.2"/>
  <cols>
    <col min="1" max="1" width="3.33203125" style="1" customWidth="1"/>
    <col min="2" max="2" width="5.83203125" style="1" customWidth="1"/>
    <col min="3" max="3" width="33" style="1" customWidth="1"/>
    <col min="4" max="4" width="11.6640625" style="1" customWidth="1"/>
    <col min="5" max="6" width="10.83203125" style="1"/>
    <col min="7" max="7" width="15" style="1" customWidth="1"/>
    <col min="8" max="8" width="13.5" style="1" customWidth="1"/>
    <col min="9" max="9" width="13.6640625" style="1" customWidth="1"/>
    <col min="10" max="10" width="17.33203125" style="1" customWidth="1"/>
    <col min="11" max="16384" width="10.83203125" style="1"/>
  </cols>
  <sheetData>
    <row r="2" spans="3:6" ht="25" x14ac:dyDescent="0.25">
      <c r="C2" s="20" t="s">
        <v>167</v>
      </c>
    </row>
    <row r="3" spans="3:6" x14ac:dyDescent="0.2">
      <c r="C3" s="21" t="s">
        <v>168</v>
      </c>
    </row>
    <row r="5" spans="3:6" x14ac:dyDescent="0.2">
      <c r="C5" s="1" t="s">
        <v>169</v>
      </c>
    </row>
    <row r="6" spans="3:6" x14ac:dyDescent="0.2">
      <c r="C6" s="1" t="s">
        <v>170</v>
      </c>
    </row>
    <row r="7" spans="3:6" x14ac:dyDescent="0.2">
      <c r="C7" s="1" t="s">
        <v>171</v>
      </c>
    </row>
    <row r="8" spans="3:6" x14ac:dyDescent="0.2">
      <c r="C8" s="1" t="s">
        <v>172</v>
      </c>
    </row>
    <row r="10" spans="3:6" ht="17" customHeight="1" x14ac:dyDescent="0.2">
      <c r="C10" s="2" t="s">
        <v>173</v>
      </c>
    </row>
    <row r="11" spans="3:6" x14ac:dyDescent="0.2">
      <c r="C11" s="4" t="s">
        <v>174</v>
      </c>
      <c r="D11" s="4" t="s">
        <v>22</v>
      </c>
      <c r="E11" s="4" t="s">
        <v>23</v>
      </c>
      <c r="F11" s="4" t="s">
        <v>25</v>
      </c>
    </row>
    <row r="12" spans="3:6" x14ac:dyDescent="0.2">
      <c r="C12" s="6"/>
      <c r="D12" s="7" t="str">
        <f>IFERROR(VLOOKUP($C12,'Tool-data'!$B$3:$F$166,2,FALSE),"")</f>
        <v/>
      </c>
      <c r="E12" s="7" t="str">
        <f>IFERROR(VLOOKUP($C12,'Tool-data'!$B$3:$F$166,3,FALSE),"")</f>
        <v/>
      </c>
      <c r="F12" s="8" t="str">
        <f>IFERROR(VLOOKUP($C12,'Tool-data'!$B$3:$F$166,5,FALSE),"")</f>
        <v/>
      </c>
    </row>
    <row r="13" spans="3:6" x14ac:dyDescent="0.2">
      <c r="C13" s="6"/>
      <c r="D13" s="7" t="str">
        <f>IFERROR(VLOOKUP($C13,'Tool-data'!$B$3:$F$166,2,FALSE),"")</f>
        <v/>
      </c>
      <c r="E13" s="7" t="str">
        <f>IFERROR(VLOOKUP($C13,'Tool-data'!$B$3:$F$166,3,FALSE),"")</f>
        <v/>
      </c>
      <c r="F13" s="8" t="str">
        <f>IFERROR(VLOOKUP($C13,'Tool-data'!$B$3:$F$166,5,FALSE),"")</f>
        <v/>
      </c>
    </row>
    <row r="14" spans="3:6" x14ac:dyDescent="0.2">
      <c r="C14" s="6"/>
      <c r="D14" s="7" t="str">
        <f>IFERROR(VLOOKUP($C14,'Tool-data'!$B$3:$F$166,2,FALSE),"")</f>
        <v/>
      </c>
      <c r="E14" s="7" t="str">
        <f>IFERROR(VLOOKUP($C14,'Tool-data'!$B$3:$F$166,3,FALSE),"")</f>
        <v/>
      </c>
      <c r="F14" s="8" t="str">
        <f>IFERROR(VLOOKUP($C14,'Tool-data'!$B$3:$F$166,5,FALSE),"")</f>
        <v/>
      </c>
    </row>
    <row r="15" spans="3:6" x14ac:dyDescent="0.2">
      <c r="C15" s="6"/>
      <c r="D15" s="7" t="str">
        <f>IFERROR(VLOOKUP($C15,'Tool-data'!$B$3:$F$166,2,FALSE),"")</f>
        <v/>
      </c>
      <c r="E15" s="7" t="str">
        <f>IFERROR(VLOOKUP($C15,'Tool-data'!$B$3:$F$166,3,FALSE),"")</f>
        <v/>
      </c>
      <c r="F15" s="8" t="str">
        <f>IFERROR(VLOOKUP($C15,'Tool-data'!$B$3:$F$166,5,FALSE),"")</f>
        <v/>
      </c>
    </row>
    <row r="16" spans="3:6" x14ac:dyDescent="0.2">
      <c r="C16" s="6"/>
      <c r="D16" s="7" t="str">
        <f>IFERROR(VLOOKUP($C16,'Tool-data'!$B$3:$F$166,2,FALSE),"")</f>
        <v/>
      </c>
      <c r="E16" s="7" t="str">
        <f>IFERROR(VLOOKUP($C16,'Tool-data'!$B$3:$F$166,3,FALSE),"")</f>
        <v/>
      </c>
      <c r="F16" s="8" t="str">
        <f>IFERROR(VLOOKUP($C16,'Tool-data'!$B$3:$F$166,5,FALSE),"")</f>
        <v/>
      </c>
    </row>
    <row r="18" spans="3:12" x14ac:dyDescent="0.2">
      <c r="C18" s="2" t="s">
        <v>175</v>
      </c>
    </row>
    <row r="19" spans="3:12" x14ac:dyDescent="0.2">
      <c r="C19" s="6"/>
    </row>
    <row r="21" spans="3:12" x14ac:dyDescent="0.2">
      <c r="C21" s="24" t="str">
        <f>IF(ISBLANK(C19),"",IF(D24&gt;1,CONCATENATE("We recommend the ",IF(OR(J30="recommended",J30="necessary"),_xlfn.XLOOKUP(C19,I30:I38,C30:C38,"",1,1),_xlfn.XLOOKUP(C19,H30:H38,C30:C38,"",1,1))," ",IF(OR(J30="recommended",J30="necessary"),"with stabilizer","without stabilizer")),""))</f>
        <v/>
      </c>
      <c r="D21" s="25"/>
      <c r="E21" s="25"/>
      <c r="F21" s="26"/>
      <c r="G21" s="27"/>
      <c r="H21" s="27"/>
      <c r="I21" s="27"/>
      <c r="J21" s="27"/>
    </row>
    <row r="22" spans="3:12" x14ac:dyDescent="0.2">
      <c r="C22" s="24" t="str">
        <f>IFERROR(IF(ISBLANK(C19),"",IF(D24&gt;1,CONCATENATE("With this you have a runtime of ",ROUND(IF(OR(J30="recommended",J30="necessary"),_xlfn.XLOOKUP(C19,I30:I38,I30:I38,"",1,1),_xlfn.XLOOKUP(C19,H30:H38,H30:H38,"",1,1)),0)," hour"),"")),"")</f>
        <v/>
      </c>
      <c r="D22" s="25"/>
      <c r="E22" s="25"/>
      <c r="F22" s="26"/>
      <c r="G22" s="27"/>
      <c r="H22" s="27"/>
      <c r="I22" s="27"/>
      <c r="J22" s="27"/>
    </row>
    <row r="23" spans="3:12" x14ac:dyDescent="0.2">
      <c r="C23" s="27"/>
      <c r="D23" s="27"/>
      <c r="E23" s="27"/>
      <c r="F23" s="27"/>
      <c r="G23" s="27"/>
      <c r="H23" s="27"/>
      <c r="I23" s="27"/>
      <c r="J23" s="27"/>
    </row>
    <row r="24" spans="3:12" x14ac:dyDescent="0.2">
      <c r="C24" s="11" t="s">
        <v>176</v>
      </c>
      <c r="D24" s="16">
        <f>MAX(D12:D16)</f>
        <v>0</v>
      </c>
      <c r="E24" s="27"/>
      <c r="F24" s="27"/>
      <c r="G24" s="27"/>
      <c r="H24" s="27"/>
      <c r="I24" s="27"/>
      <c r="J24" s="27"/>
      <c r="L24" s="22"/>
    </row>
    <row r="25" spans="3:12" x14ac:dyDescent="0.2">
      <c r="C25" s="11" t="s">
        <v>177</v>
      </c>
      <c r="D25" s="16">
        <f>MIN(E12:E16)</f>
        <v>0</v>
      </c>
      <c r="E25" s="27"/>
      <c r="F25" s="27"/>
      <c r="G25" s="27"/>
      <c r="H25" s="27"/>
      <c r="I25" s="27"/>
      <c r="J25" s="27"/>
    </row>
    <row r="26" spans="3:12" x14ac:dyDescent="0.2">
      <c r="C26" s="11" t="s">
        <v>178</v>
      </c>
      <c r="D26" s="17">
        <f>SUM(F12:F16)</f>
        <v>0</v>
      </c>
      <c r="E26" s="27"/>
      <c r="F26" s="27"/>
      <c r="G26" s="27"/>
      <c r="H26" s="27"/>
      <c r="I26" s="27"/>
      <c r="J26" s="27"/>
    </row>
    <row r="27" spans="3:12" x14ac:dyDescent="0.2">
      <c r="C27" s="27"/>
      <c r="D27" s="27"/>
      <c r="E27" s="27"/>
      <c r="F27" s="27"/>
      <c r="G27" s="27"/>
      <c r="H27" s="27"/>
      <c r="I27" s="27"/>
      <c r="J27" s="27"/>
    </row>
    <row r="28" spans="3:12" x14ac:dyDescent="0.2">
      <c r="C28" s="27"/>
      <c r="D28" s="27"/>
      <c r="E28" s="27"/>
      <c r="F28" s="27"/>
      <c r="G28" s="27"/>
      <c r="H28" s="27"/>
      <c r="I28" s="27"/>
      <c r="J28" s="27"/>
    </row>
    <row r="29" spans="3:12" ht="51" x14ac:dyDescent="0.2">
      <c r="C29" s="28" t="s">
        <v>179</v>
      </c>
      <c r="D29" s="28" t="s">
        <v>41</v>
      </c>
      <c r="E29" s="28" t="s">
        <v>23</v>
      </c>
      <c r="F29" s="28" t="s">
        <v>42</v>
      </c>
      <c r="G29" s="29" t="s">
        <v>180</v>
      </c>
      <c r="H29" s="29" t="s">
        <v>181</v>
      </c>
      <c r="I29" s="29" t="s">
        <v>182</v>
      </c>
      <c r="J29" s="29" t="s">
        <v>183</v>
      </c>
    </row>
    <row r="30" spans="3:12" x14ac:dyDescent="0.2">
      <c r="C30" s="11" t="s">
        <v>31</v>
      </c>
      <c r="D30" s="7">
        <v>9</v>
      </c>
      <c r="E30" s="7">
        <v>12.6</v>
      </c>
      <c r="F30" s="9">
        <v>87</v>
      </c>
      <c r="G30" s="10">
        <f>IF($D$24&gt;D30,IFERROR(VLOOKUP($D$24,'Tool-data'!$I$4:$J$40,2,TRUE),0),0)</f>
        <v>0</v>
      </c>
      <c r="H30" s="23" t="str">
        <f t="shared" ref="H30:H38" si="0">IFERROR(F30/$D$26*(1-G30),"")</f>
        <v/>
      </c>
      <c r="I30" s="23" t="str">
        <f t="shared" ref="I30:I38" si="1">IFERROR(F30/$D$26*0.95,"")</f>
        <v/>
      </c>
      <c r="J30" s="11" t="str">
        <f>IF($D$25=0,"",IF(E30&gt;$D$25,"necessary",IF(I30&gt;H30,"recommended","No")))</f>
        <v/>
      </c>
    </row>
    <row r="31" spans="3:12" x14ac:dyDescent="0.2">
      <c r="C31" s="11" t="s">
        <v>32</v>
      </c>
      <c r="D31" s="7">
        <v>9</v>
      </c>
      <c r="E31" s="7">
        <v>12.6</v>
      </c>
      <c r="F31" s="9">
        <v>199</v>
      </c>
      <c r="G31" s="10">
        <f>IF($D$24&gt;D31,IFERROR(VLOOKUP($D$24,'Tool-data'!$I$4:$J$40,2,TRUE),0),0)</f>
        <v>0</v>
      </c>
      <c r="H31" s="23" t="str">
        <f t="shared" si="0"/>
        <v/>
      </c>
      <c r="I31" s="23" t="str">
        <f t="shared" si="1"/>
        <v/>
      </c>
      <c r="J31" s="11" t="str">
        <f>IF($D$25=0,"",IF(E31&gt;$D$25,"necessary",IF(I31&gt;H31,"recommended","No")))</f>
        <v/>
      </c>
    </row>
    <row r="32" spans="3:12" x14ac:dyDescent="0.2">
      <c r="C32" s="11" t="s">
        <v>33</v>
      </c>
      <c r="D32" s="7">
        <v>9</v>
      </c>
      <c r="E32" s="7">
        <v>12.6</v>
      </c>
      <c r="F32" s="9">
        <v>323</v>
      </c>
      <c r="G32" s="10">
        <f>IF($D$24&gt;D32,IFERROR(VLOOKUP($D$24,'Tool-data'!$I$4:$J$40,2,TRUE),0),0)</f>
        <v>0</v>
      </c>
      <c r="H32" s="23" t="str">
        <f t="shared" si="0"/>
        <v/>
      </c>
      <c r="I32" s="23" t="str">
        <f t="shared" si="1"/>
        <v/>
      </c>
      <c r="J32" s="11" t="str">
        <f t="shared" ref="J31:J39" si="2">IF($D$25=0,"",IF(E32&gt;$D$25,"necessary",IF(I32&gt;H32,"recommended","No")))</f>
        <v/>
      </c>
    </row>
    <row r="33" spans="3:10" x14ac:dyDescent="0.2">
      <c r="C33" s="11" t="s">
        <v>34</v>
      </c>
      <c r="D33" s="7">
        <v>9</v>
      </c>
      <c r="E33" s="7">
        <v>12.6</v>
      </c>
      <c r="F33" s="9">
        <v>432</v>
      </c>
      <c r="G33" s="10">
        <f>IF($D$24&gt;D33,IFERROR(VLOOKUP($D$24,'Tool-data'!$I$4:$J$40,2,TRUE),0),0)</f>
        <v>0</v>
      </c>
      <c r="H33" s="23" t="str">
        <f t="shared" si="0"/>
        <v/>
      </c>
      <c r="I33" s="23" t="str">
        <f t="shared" si="1"/>
        <v/>
      </c>
      <c r="J33" s="11" t="str">
        <f t="shared" si="2"/>
        <v/>
      </c>
    </row>
    <row r="34" spans="3:10" x14ac:dyDescent="0.2">
      <c r="C34" s="11" t="s">
        <v>35</v>
      </c>
      <c r="D34" s="7">
        <v>9</v>
      </c>
      <c r="E34" s="7">
        <v>12.6</v>
      </c>
      <c r="F34" s="9">
        <v>634</v>
      </c>
      <c r="G34" s="10">
        <f>IF($D$24&gt;D34,IFERROR(VLOOKUP($D$24,'Tool-data'!$I$4:$J$40,2,TRUE),0),0)</f>
        <v>0</v>
      </c>
      <c r="H34" s="23" t="str">
        <f t="shared" si="0"/>
        <v/>
      </c>
      <c r="I34" s="23" t="str">
        <f t="shared" si="1"/>
        <v/>
      </c>
      <c r="J34" s="11" t="str">
        <f>IF($D$25=0,"",IF(E34&gt;$D$25,"necessary",IF(I34&gt;H34,"recommended","No")))</f>
        <v/>
      </c>
    </row>
    <row r="35" spans="3:10" x14ac:dyDescent="0.2">
      <c r="C35" s="11" t="s">
        <v>36</v>
      </c>
      <c r="D35" s="7">
        <v>9</v>
      </c>
      <c r="E35" s="7">
        <v>12.6</v>
      </c>
      <c r="F35" s="9">
        <v>836</v>
      </c>
      <c r="G35" s="10">
        <f>IF($D$24&gt;D35,IFERROR(VLOOKUP($D$24,'Tool-data'!$I$4:$J$40,2,TRUE),0),0)</f>
        <v>0</v>
      </c>
      <c r="H35" s="23" t="str">
        <f t="shared" si="0"/>
        <v/>
      </c>
      <c r="I35" s="23" t="str">
        <f t="shared" si="1"/>
        <v/>
      </c>
      <c r="J35" s="11" t="str">
        <f t="shared" si="2"/>
        <v/>
      </c>
    </row>
    <row r="36" spans="3:10" x14ac:dyDescent="0.2">
      <c r="C36" s="11" t="s">
        <v>38</v>
      </c>
      <c r="D36" s="7">
        <v>9</v>
      </c>
      <c r="E36" s="7">
        <v>12.6</v>
      </c>
      <c r="F36" s="9">
        <v>1290</v>
      </c>
      <c r="G36" s="10">
        <f>IF($D$24&gt;D36,IFERROR(VLOOKUP($D$24,'Tool-data'!$I$4:$J$40,2,TRUE),0),0)</f>
        <v>0</v>
      </c>
      <c r="H36" s="23" t="str">
        <f t="shared" si="0"/>
        <v/>
      </c>
      <c r="I36" s="23" t="str">
        <f t="shared" si="1"/>
        <v/>
      </c>
      <c r="J36" s="11" t="str">
        <f t="shared" si="2"/>
        <v/>
      </c>
    </row>
    <row r="37" spans="3:10" x14ac:dyDescent="0.2">
      <c r="C37" s="11" t="s">
        <v>39</v>
      </c>
      <c r="D37" s="7">
        <v>9</v>
      </c>
      <c r="E37" s="7">
        <v>12.6</v>
      </c>
      <c r="F37" s="9">
        <v>1679</v>
      </c>
      <c r="G37" s="10">
        <f>IF($D$24&gt;D37,IFERROR(VLOOKUP($D$24,'Tool-data'!$I$4:$J$40,2,TRUE),0),0)</f>
        <v>0</v>
      </c>
      <c r="H37" s="23" t="str">
        <f t="shared" si="0"/>
        <v/>
      </c>
      <c r="I37" s="23" t="str">
        <f t="shared" si="1"/>
        <v/>
      </c>
      <c r="J37" s="11" t="str">
        <f t="shared" si="2"/>
        <v/>
      </c>
    </row>
    <row r="38" spans="3:10" x14ac:dyDescent="0.2">
      <c r="C38" s="11" t="s">
        <v>40</v>
      </c>
      <c r="D38" s="7">
        <v>9</v>
      </c>
      <c r="E38" s="7">
        <v>12.6</v>
      </c>
      <c r="F38" s="9">
        <v>2300</v>
      </c>
      <c r="G38" s="10">
        <f>IF($D$24&gt;D38,IFERROR(VLOOKUP($D$24,'Tool-data'!$I$4:$J$40,2,TRUE),0),0)</f>
        <v>0</v>
      </c>
      <c r="H38" s="23" t="str">
        <f t="shared" si="0"/>
        <v/>
      </c>
      <c r="I38" s="23" t="str">
        <f t="shared" si="1"/>
        <v/>
      </c>
      <c r="J38" s="11" t="str">
        <f t="shared" si="2"/>
        <v/>
      </c>
    </row>
    <row r="39" spans="3:10" x14ac:dyDescent="0.2">
      <c r="C39" s="11" t="s">
        <v>37</v>
      </c>
      <c r="D39" s="7">
        <v>10</v>
      </c>
      <c r="E39" s="7">
        <v>13.6</v>
      </c>
      <c r="F39" s="9">
        <v>1002</v>
      </c>
      <c r="G39" s="10">
        <f>IF($D$24&gt;D39,IFERROR(VLOOKUP($D$24,'Tool-data'!L4:M48,2,TRUE),0),0)</f>
        <v>0</v>
      </c>
      <c r="H39" s="23" t="str">
        <f>IFERROR(F39/$D$26*(1-G39),"")</f>
        <v/>
      </c>
      <c r="I39" s="23" t="str">
        <f>IFERROR(F39/$D$26*0.95,"")</f>
        <v/>
      </c>
      <c r="J39" s="11" t="str">
        <f t="shared" si="2"/>
        <v/>
      </c>
    </row>
  </sheetData>
  <sheetProtection algorithmName="SHA-512" hashValue="sFwPb0VzYbRoPmVbpRRplPIyK1Jd9Thw7VHkYSJ0WWR+vsxglSnR/hCrEHzBU7D0duaxMuj3JqV4PYAqQn/b2Q==" saltValue="OB8Ffo+1coJhO3yzi+Be1w==" spinCount="100000" sheet="1" objects="1" scenario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5BA0A3-733C-BE43-B754-F3CBB7E54EC9}">
          <x14:formula1>
            <xm:f>'Tool-data'!$O$3:$O$52</xm:f>
          </x14:formula1>
          <xm:sqref>C19</xm:sqref>
        </x14:dataValidation>
        <x14:dataValidation type="list" allowBlank="1" showInputMessage="1" showErrorMessage="1" xr:uid="{9BF1BAA9-B172-CA4B-9277-705C1F0781BE}">
          <x14:formula1>
            <xm:f>'Tool-data'!$B$3:$B$123</xm:f>
          </x14:formula1>
          <xm:sqref>C12:C16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3C4D-A456-3148-9FB2-51F6A39657BA}">
  <dimension ref="C2:J27"/>
  <sheetViews>
    <sheetView workbookViewId="0">
      <selection activeCell="G11" sqref="G11"/>
    </sheetView>
  </sheetViews>
  <sheetFormatPr baseColWidth="10" defaultRowHeight="16" x14ac:dyDescent="0.2"/>
  <cols>
    <col min="1" max="1" width="3.33203125" style="1" customWidth="1"/>
    <col min="2" max="2" width="5.83203125" style="1" customWidth="1"/>
    <col min="3" max="3" width="33" style="1" customWidth="1"/>
    <col min="4" max="6" width="10.83203125" style="1"/>
    <col min="7" max="7" width="15" style="1" customWidth="1"/>
    <col min="8" max="8" width="13.5" style="1" customWidth="1"/>
    <col min="9" max="9" width="13.6640625" style="1" customWidth="1"/>
    <col min="10" max="10" width="17.33203125" style="1" customWidth="1"/>
    <col min="11" max="16384" width="10.83203125" style="1"/>
  </cols>
  <sheetData>
    <row r="2" spans="3:4" ht="25" x14ac:dyDescent="0.25">
      <c r="C2" s="20" t="s">
        <v>184</v>
      </c>
    </row>
    <row r="3" spans="3:4" x14ac:dyDescent="0.2">
      <c r="C3" s="21" t="s">
        <v>168</v>
      </c>
    </row>
    <row r="5" spans="3:4" x14ac:dyDescent="0.2">
      <c r="C5" s="1" t="s">
        <v>185</v>
      </c>
    </row>
    <row r="6" spans="3:4" x14ac:dyDescent="0.2">
      <c r="C6" s="1" t="s">
        <v>186</v>
      </c>
    </row>
    <row r="7" spans="3:4" x14ac:dyDescent="0.2">
      <c r="C7" s="1" t="s">
        <v>187</v>
      </c>
    </row>
    <row r="8" spans="3:4" x14ac:dyDescent="0.2">
      <c r="C8" s="1" t="s">
        <v>189</v>
      </c>
    </row>
    <row r="9" spans="3:4" x14ac:dyDescent="0.2">
      <c r="C9" s="1" t="s">
        <v>188</v>
      </c>
    </row>
    <row r="10" spans="3:4" x14ac:dyDescent="0.2">
      <c r="C10" s="2"/>
    </row>
    <row r="11" spans="3:4" ht="17" customHeight="1" x14ac:dyDescent="0.2"/>
    <row r="12" spans="3:4" x14ac:dyDescent="0.2">
      <c r="C12" s="3" t="s">
        <v>176</v>
      </c>
      <c r="D12" s="18"/>
    </row>
    <row r="13" spans="3:4" x14ac:dyDescent="0.2">
      <c r="C13" s="3" t="s">
        <v>177</v>
      </c>
      <c r="D13" s="18"/>
    </row>
    <row r="14" spans="3:4" x14ac:dyDescent="0.2">
      <c r="C14" s="3" t="s">
        <v>178</v>
      </c>
      <c r="D14" s="19"/>
    </row>
    <row r="17" spans="3:10" ht="51" x14ac:dyDescent="0.2">
      <c r="C17" s="28" t="s">
        <v>179</v>
      </c>
      <c r="D17" s="28" t="s">
        <v>41</v>
      </c>
      <c r="E17" s="28" t="s">
        <v>23</v>
      </c>
      <c r="F17" s="28" t="s">
        <v>42</v>
      </c>
      <c r="G17" s="29" t="s">
        <v>180</v>
      </c>
      <c r="H17" s="29" t="s">
        <v>181</v>
      </c>
      <c r="I17" s="29" t="s">
        <v>182</v>
      </c>
      <c r="J17" s="29" t="s">
        <v>183</v>
      </c>
    </row>
    <row r="18" spans="3:10" x14ac:dyDescent="0.2">
      <c r="C18" s="3" t="s">
        <v>31</v>
      </c>
      <c r="D18" s="7">
        <v>9</v>
      </c>
      <c r="E18" s="7">
        <v>12.6</v>
      </c>
      <c r="F18" s="9">
        <v>87</v>
      </c>
      <c r="G18" s="10">
        <f>IF($D$12&gt;D18,IFERROR(VLOOKUP($D$12,'Tool-data'!$I$4:$J$40,2,TRUE),0),0)</f>
        <v>0</v>
      </c>
      <c r="H18" s="15" t="str">
        <f t="shared" ref="H18:H27" si="0">IFERROR(F18/$D$14*(1-G18),"")</f>
        <v/>
      </c>
      <c r="I18" s="15" t="str">
        <f t="shared" ref="I18:I27" si="1">IFERROR(F18/$D$14*0.95,"")</f>
        <v/>
      </c>
      <c r="J18" s="11" t="str">
        <f>IF($D$13=0,"",IF(E18&gt;$D$13,"necessary",IF(I18&gt;H18,"recommended","No")))</f>
        <v/>
      </c>
    </row>
    <row r="19" spans="3:10" x14ac:dyDescent="0.2">
      <c r="C19" s="3" t="s">
        <v>32</v>
      </c>
      <c r="D19" s="7">
        <v>9</v>
      </c>
      <c r="E19" s="7">
        <v>12.6</v>
      </c>
      <c r="F19" s="9">
        <v>199</v>
      </c>
      <c r="G19" s="10">
        <f>IF($D$12&gt;D19,IFERROR(VLOOKUP($D$12,'Tool-data'!$I$4:$J$40,2,TRUE),0),0)</f>
        <v>0</v>
      </c>
      <c r="H19" s="15" t="str">
        <f t="shared" si="0"/>
        <v/>
      </c>
      <c r="I19" s="15" t="str">
        <f t="shared" si="1"/>
        <v/>
      </c>
      <c r="J19" s="11" t="str">
        <f t="shared" ref="J19:J27" si="2">IF($D$13=0,"",IF(E19&gt;$D$13,"necessary",IF(I19&gt;H19,"recommended","No")))</f>
        <v/>
      </c>
    </row>
    <row r="20" spans="3:10" x14ac:dyDescent="0.2">
      <c r="C20" s="3" t="s">
        <v>33</v>
      </c>
      <c r="D20" s="7">
        <v>9</v>
      </c>
      <c r="E20" s="7">
        <v>12.6</v>
      </c>
      <c r="F20" s="9">
        <v>323</v>
      </c>
      <c r="G20" s="10">
        <f>IF($D$12&gt;D20,IFERROR(VLOOKUP($D$12,'Tool-data'!$I$4:$J$40,2,TRUE),0),0)</f>
        <v>0</v>
      </c>
      <c r="H20" s="15" t="str">
        <f t="shared" si="0"/>
        <v/>
      </c>
      <c r="I20" s="15" t="str">
        <f t="shared" si="1"/>
        <v/>
      </c>
      <c r="J20" s="11" t="str">
        <f t="shared" si="2"/>
        <v/>
      </c>
    </row>
    <row r="21" spans="3:10" x14ac:dyDescent="0.2">
      <c r="C21" s="3" t="s">
        <v>34</v>
      </c>
      <c r="D21" s="7">
        <v>9</v>
      </c>
      <c r="E21" s="7">
        <v>12.6</v>
      </c>
      <c r="F21" s="9">
        <v>432</v>
      </c>
      <c r="G21" s="10">
        <f>IF($D$12&gt;D21,IFERROR(VLOOKUP($D$12,'Tool-data'!$I$4:$J$40,2,TRUE),0),0)</f>
        <v>0</v>
      </c>
      <c r="H21" s="15" t="str">
        <f t="shared" si="0"/>
        <v/>
      </c>
      <c r="I21" s="15" t="str">
        <f t="shared" si="1"/>
        <v/>
      </c>
      <c r="J21" s="11" t="str">
        <f t="shared" si="2"/>
        <v/>
      </c>
    </row>
    <row r="22" spans="3:10" x14ac:dyDescent="0.2">
      <c r="C22" s="3" t="s">
        <v>35</v>
      </c>
      <c r="D22" s="7">
        <v>9</v>
      </c>
      <c r="E22" s="7">
        <v>12.6</v>
      </c>
      <c r="F22" s="9">
        <v>634</v>
      </c>
      <c r="G22" s="10">
        <f>IF($D$12&gt;D22,IFERROR(VLOOKUP($D$12,'Tool-data'!$I$4:$J$40,2,TRUE),0),0)</f>
        <v>0</v>
      </c>
      <c r="H22" s="15" t="str">
        <f t="shared" si="0"/>
        <v/>
      </c>
      <c r="I22" s="15" t="str">
        <f t="shared" si="1"/>
        <v/>
      </c>
      <c r="J22" s="11" t="str">
        <f t="shared" si="2"/>
        <v/>
      </c>
    </row>
    <row r="23" spans="3:10" x14ac:dyDescent="0.2">
      <c r="C23" s="3" t="s">
        <v>36</v>
      </c>
      <c r="D23" s="7">
        <v>9</v>
      </c>
      <c r="E23" s="7">
        <v>12.6</v>
      </c>
      <c r="F23" s="9">
        <v>836</v>
      </c>
      <c r="G23" s="10">
        <f>IF($D$12&gt;D23,IFERROR(VLOOKUP($D$12,'Tool-data'!$I$4:$J$40,2,TRUE),0),0)</f>
        <v>0</v>
      </c>
      <c r="H23" s="15" t="str">
        <f t="shared" si="0"/>
        <v/>
      </c>
      <c r="I23" s="15" t="str">
        <f t="shared" si="1"/>
        <v/>
      </c>
      <c r="J23" s="11" t="str">
        <f t="shared" si="2"/>
        <v/>
      </c>
    </row>
    <row r="24" spans="3:10" x14ac:dyDescent="0.2">
      <c r="C24" s="3" t="s">
        <v>37</v>
      </c>
      <c r="D24" s="7">
        <v>10</v>
      </c>
      <c r="E24" s="7">
        <v>13.6</v>
      </c>
      <c r="F24" s="9">
        <v>1002</v>
      </c>
      <c r="G24" s="10">
        <f>IF($D$12&gt;D24,IFERROR(VLOOKUP($D$12,'Tool-data'!L4:M48,2,TRUE),0),0)</f>
        <v>0</v>
      </c>
      <c r="H24" s="15" t="str">
        <f t="shared" si="0"/>
        <v/>
      </c>
      <c r="I24" s="15" t="str">
        <f t="shared" si="1"/>
        <v/>
      </c>
      <c r="J24" s="11" t="str">
        <f t="shared" si="2"/>
        <v/>
      </c>
    </row>
    <row r="25" spans="3:10" x14ac:dyDescent="0.2">
      <c r="C25" s="3" t="s">
        <v>38</v>
      </c>
      <c r="D25" s="7">
        <v>9</v>
      </c>
      <c r="E25" s="7">
        <v>12.6</v>
      </c>
      <c r="F25" s="9">
        <v>1290</v>
      </c>
      <c r="G25" s="10">
        <f>IF($D$12&gt;D25,IFERROR(VLOOKUP($D$12,'Tool-data'!$I$4:$J$40,2,TRUE),0),0)</f>
        <v>0</v>
      </c>
      <c r="H25" s="15" t="str">
        <f t="shared" si="0"/>
        <v/>
      </c>
      <c r="I25" s="15" t="str">
        <f t="shared" si="1"/>
        <v/>
      </c>
      <c r="J25" s="11" t="str">
        <f t="shared" si="2"/>
        <v/>
      </c>
    </row>
    <row r="26" spans="3:10" x14ac:dyDescent="0.2">
      <c r="C26" s="3" t="s">
        <v>39</v>
      </c>
      <c r="D26" s="7">
        <v>9</v>
      </c>
      <c r="E26" s="7">
        <v>12.6</v>
      </c>
      <c r="F26" s="9">
        <v>1679</v>
      </c>
      <c r="G26" s="10">
        <f>IF($D$12&gt;D26,IFERROR(VLOOKUP($D$12,'Tool-data'!$I$4:$J$40,2,TRUE),0),0)</f>
        <v>0</v>
      </c>
      <c r="H26" s="15" t="str">
        <f t="shared" si="0"/>
        <v/>
      </c>
      <c r="I26" s="15" t="str">
        <f t="shared" si="1"/>
        <v/>
      </c>
      <c r="J26" s="11" t="str">
        <f t="shared" si="2"/>
        <v/>
      </c>
    </row>
    <row r="27" spans="3:10" x14ac:dyDescent="0.2">
      <c r="C27" s="3" t="s">
        <v>40</v>
      </c>
      <c r="D27" s="7">
        <v>9</v>
      </c>
      <c r="E27" s="7">
        <v>12.6</v>
      </c>
      <c r="F27" s="9">
        <v>2300</v>
      </c>
      <c r="G27" s="10">
        <f>IF($D$12&gt;D27,IFERROR(VLOOKUP($D$12,'Tool-data'!$I$4:$J$40,2,TRUE),0),0)</f>
        <v>0</v>
      </c>
      <c r="H27" s="15" t="str">
        <f t="shared" si="0"/>
        <v/>
      </c>
      <c r="I27" s="15" t="str">
        <f t="shared" si="1"/>
        <v/>
      </c>
      <c r="J27" s="11" t="str">
        <f t="shared" si="2"/>
        <v/>
      </c>
    </row>
  </sheetData>
  <sheetProtection algorithmName="SHA-512" hashValue="6Zunzc0bihlJR1srVx8SyR6eNoa7NU4Ff5YDNnx+AR1nwFzMfuHmt3xDcGoS/fcueuUeEkS1yL71TIlBV0/gfA==" saltValue="46iJq+mffGrzWo+6xyEUP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A6DA-C27A-6A46-8F15-8E93087D8063}">
  <dimension ref="C2:L39"/>
  <sheetViews>
    <sheetView workbookViewId="0">
      <selection activeCell="I19" sqref="I19"/>
    </sheetView>
  </sheetViews>
  <sheetFormatPr baseColWidth="10" defaultRowHeight="16" x14ac:dyDescent="0.2"/>
  <cols>
    <col min="1" max="1" width="3.33203125" style="1" customWidth="1"/>
    <col min="2" max="2" width="5.83203125" style="1" customWidth="1"/>
    <col min="3" max="3" width="33" style="1" customWidth="1"/>
    <col min="4" max="4" width="11.6640625" style="1" customWidth="1"/>
    <col min="5" max="6" width="10.83203125" style="1"/>
    <col min="7" max="7" width="15" style="1" customWidth="1"/>
    <col min="8" max="8" width="13.5" style="1" customWidth="1"/>
    <col min="9" max="9" width="13.6640625" style="1" customWidth="1"/>
    <col min="10" max="10" width="17.33203125" style="1" customWidth="1"/>
    <col min="11" max="16384" width="10.83203125" style="1"/>
  </cols>
  <sheetData>
    <row r="2" spans="3:6" ht="25" x14ac:dyDescent="0.25">
      <c r="C2" s="20" t="s">
        <v>131</v>
      </c>
    </row>
    <row r="3" spans="3:6" x14ac:dyDescent="0.2">
      <c r="C3" s="21" t="s">
        <v>135</v>
      </c>
    </row>
    <row r="5" spans="3:6" x14ac:dyDescent="0.2">
      <c r="C5" s="1" t="s">
        <v>136</v>
      </c>
    </row>
    <row r="6" spans="3:6" x14ac:dyDescent="0.2">
      <c r="C6" s="1" t="s">
        <v>127</v>
      </c>
    </row>
    <row r="7" spans="3:6" x14ac:dyDescent="0.2">
      <c r="C7" s="1" t="s">
        <v>129</v>
      </c>
    </row>
    <row r="8" spans="3:6" x14ac:dyDescent="0.2">
      <c r="C8" s="1" t="s">
        <v>128</v>
      </c>
    </row>
    <row r="10" spans="3:6" ht="17" customHeight="1" x14ac:dyDescent="0.2">
      <c r="C10" s="2" t="s">
        <v>0</v>
      </c>
    </row>
    <row r="11" spans="3:6" x14ac:dyDescent="0.2">
      <c r="C11" s="4" t="s">
        <v>29</v>
      </c>
      <c r="D11" s="4" t="s">
        <v>22</v>
      </c>
      <c r="E11" s="4" t="s">
        <v>23</v>
      </c>
      <c r="F11" s="4" t="s">
        <v>25</v>
      </c>
    </row>
    <row r="12" spans="3:6" x14ac:dyDescent="0.2">
      <c r="C12" s="6"/>
      <c r="D12" s="7" t="str">
        <f>IFERROR(VLOOKUP($C12,'Tool-data'!$B$3:$F$166,2,FALSE),"")</f>
        <v/>
      </c>
      <c r="E12" s="7" t="str">
        <f>IFERROR(VLOOKUP($C12,'Tool-data'!$B$3:$F$166,3,FALSE),"")</f>
        <v/>
      </c>
      <c r="F12" s="8" t="str">
        <f>IFERROR(VLOOKUP($C12,'Tool-data'!$B$3:$F$166,5,FALSE),"")</f>
        <v/>
      </c>
    </row>
    <row r="13" spans="3:6" x14ac:dyDescent="0.2">
      <c r="C13" s="6"/>
      <c r="D13" s="7" t="str">
        <f>IFERROR(VLOOKUP($C13,'Tool-data'!$B$3:$F$166,2,FALSE),"")</f>
        <v/>
      </c>
      <c r="E13" s="7" t="str">
        <f>IFERROR(VLOOKUP($C13,'Tool-data'!$B$3:$F$166,3,FALSE),"")</f>
        <v/>
      </c>
      <c r="F13" s="8" t="str">
        <f>IFERROR(VLOOKUP($C13,'Tool-data'!$B$3:$F$166,5,FALSE),"")</f>
        <v/>
      </c>
    </row>
    <row r="14" spans="3:6" x14ac:dyDescent="0.2">
      <c r="C14" s="6"/>
      <c r="D14" s="7" t="str">
        <f>IFERROR(VLOOKUP($C14,'Tool-data'!$B$3:$F$166,2,FALSE),"")</f>
        <v/>
      </c>
      <c r="E14" s="7" t="str">
        <f>IFERROR(VLOOKUP($C14,'Tool-data'!$B$3:$F$166,3,FALSE),"")</f>
        <v/>
      </c>
      <c r="F14" s="8" t="str">
        <f>IFERROR(VLOOKUP($C14,'Tool-data'!$B$3:$F$166,5,FALSE),"")</f>
        <v/>
      </c>
    </row>
    <row r="15" spans="3:6" x14ac:dyDescent="0.2">
      <c r="C15" s="6"/>
      <c r="D15" s="7" t="str">
        <f>IFERROR(VLOOKUP($C15,'Tool-data'!$B$3:$F$166,2,FALSE),"")</f>
        <v/>
      </c>
      <c r="E15" s="7" t="str">
        <f>IFERROR(VLOOKUP($C15,'Tool-data'!$B$3:$F$166,3,FALSE),"")</f>
        <v/>
      </c>
      <c r="F15" s="8" t="str">
        <f>IFERROR(VLOOKUP($C15,'Tool-data'!$B$3:$F$166,5,FALSE),"")</f>
        <v/>
      </c>
    </row>
    <row r="16" spans="3:6" x14ac:dyDescent="0.2">
      <c r="C16" s="6"/>
      <c r="D16" s="7" t="str">
        <f>IFERROR(VLOOKUP($C16,'Tool-data'!$B$3:$F$166,2,FALSE),"")</f>
        <v/>
      </c>
      <c r="E16" s="7" t="str">
        <f>IFERROR(VLOOKUP($C16,'Tool-data'!$B$3:$F$166,3,FALSE),"")</f>
        <v/>
      </c>
      <c r="F16" s="8" t="str">
        <f>IFERROR(VLOOKUP($C16,'Tool-data'!$B$3:$F$166,5,FALSE),"")</f>
        <v/>
      </c>
    </row>
    <row r="18" spans="3:12" x14ac:dyDescent="0.2">
      <c r="C18" s="2" t="s">
        <v>134</v>
      </c>
    </row>
    <row r="19" spans="3:12" x14ac:dyDescent="0.2">
      <c r="C19" s="6"/>
    </row>
    <row r="21" spans="3:12" x14ac:dyDescent="0.2">
      <c r="C21" s="24" t="str">
        <f>IF(ISBLANK(C19),"",IF(D24&gt;1,CONCATENATE("Wij raden u de ",IF(OR(J30="Aanbevolen",J30="Noodzakelijk"),_xlfn.XLOOKUP(C19,I30:I38,C30:C38,"",1,1),_xlfn.XLOOKUP(C19,H30:H38,C30:C38,"",1,1))," ",IF(OR(J30="Aanbevolen",J30="Noodzakelijk"),"met stabilisator","zonder stabilisator")," aan"),""))</f>
        <v/>
      </c>
      <c r="D21" s="25"/>
      <c r="E21" s="25"/>
      <c r="F21" s="26"/>
      <c r="G21" s="27"/>
      <c r="H21" s="27"/>
      <c r="I21" s="27"/>
      <c r="J21" s="27"/>
    </row>
    <row r="22" spans="3:12" x14ac:dyDescent="0.2">
      <c r="C22" s="24" t="str">
        <f>IFERROR(IF(ISBLANK(C19),"",IF(D24&gt;1,CONCATENATE("Hiermee heeft u een gebruikstijd van ",ROUND(IF(OR(J30="Aanbevolen",J30="Noodzakelijk"),_xlfn.XLOOKUP(C19,I30:I38,I30:I38,"",1,1),_xlfn.XLOOKUP(C19,H30:H38,H30:H38,"",1,1)),0)," uur"),"")),"")</f>
        <v/>
      </c>
      <c r="D22" s="25"/>
      <c r="E22" s="25"/>
      <c r="F22" s="26"/>
      <c r="G22" s="27"/>
      <c r="H22" s="27"/>
      <c r="I22" s="27"/>
      <c r="J22" s="27"/>
    </row>
    <row r="23" spans="3:12" x14ac:dyDescent="0.2">
      <c r="C23" s="27"/>
      <c r="D23" s="27"/>
      <c r="E23" s="27"/>
      <c r="F23" s="27"/>
      <c r="G23" s="27"/>
      <c r="H23" s="27"/>
      <c r="I23" s="27"/>
      <c r="J23" s="27"/>
    </row>
    <row r="24" spans="3:12" x14ac:dyDescent="0.2">
      <c r="C24" s="11" t="s">
        <v>43</v>
      </c>
      <c r="D24" s="16">
        <f>MAX(D12:D16)</f>
        <v>0</v>
      </c>
      <c r="E24" s="27"/>
      <c r="F24" s="27"/>
      <c r="G24" s="27"/>
      <c r="H24" s="27"/>
      <c r="I24" s="27"/>
      <c r="J24" s="27"/>
      <c r="L24" s="22"/>
    </row>
    <row r="25" spans="3:12" x14ac:dyDescent="0.2">
      <c r="C25" s="11" t="s">
        <v>44</v>
      </c>
      <c r="D25" s="16">
        <f>MIN(E12:E16)</f>
        <v>0</v>
      </c>
      <c r="E25" s="27"/>
      <c r="F25" s="27"/>
      <c r="G25" s="27"/>
      <c r="H25" s="27"/>
      <c r="I25" s="27"/>
      <c r="J25" s="27"/>
    </row>
    <row r="26" spans="3:12" x14ac:dyDescent="0.2">
      <c r="C26" s="11" t="s">
        <v>45</v>
      </c>
      <c r="D26" s="17">
        <f>SUM(F12:F16)</f>
        <v>0</v>
      </c>
      <c r="E26" s="27"/>
      <c r="F26" s="27"/>
      <c r="G26" s="27"/>
      <c r="H26" s="27"/>
      <c r="I26" s="27"/>
      <c r="J26" s="27"/>
    </row>
    <row r="27" spans="3:12" x14ac:dyDescent="0.2">
      <c r="C27" s="27"/>
      <c r="D27" s="27"/>
      <c r="E27" s="27"/>
      <c r="F27" s="27"/>
      <c r="G27" s="27"/>
      <c r="H27" s="27"/>
      <c r="I27" s="27"/>
      <c r="J27" s="27"/>
    </row>
    <row r="28" spans="3:12" x14ac:dyDescent="0.2">
      <c r="C28" s="27"/>
      <c r="D28" s="27"/>
      <c r="E28" s="27"/>
      <c r="F28" s="27"/>
      <c r="G28" s="27"/>
      <c r="H28" s="27"/>
      <c r="I28" s="27"/>
      <c r="J28" s="27"/>
    </row>
    <row r="29" spans="3:12" ht="51" x14ac:dyDescent="0.2">
      <c r="C29" s="28" t="s">
        <v>30</v>
      </c>
      <c r="D29" s="28" t="s">
        <v>41</v>
      </c>
      <c r="E29" s="28" t="s">
        <v>23</v>
      </c>
      <c r="F29" s="28" t="s">
        <v>42</v>
      </c>
      <c r="G29" s="29" t="s">
        <v>46</v>
      </c>
      <c r="H29" s="29" t="s">
        <v>52</v>
      </c>
      <c r="I29" s="29" t="s">
        <v>51</v>
      </c>
      <c r="J29" s="29" t="s">
        <v>53</v>
      </c>
    </row>
    <row r="30" spans="3:12" x14ac:dyDescent="0.2">
      <c r="C30" s="11" t="s">
        <v>31</v>
      </c>
      <c r="D30" s="7">
        <v>9</v>
      </c>
      <c r="E30" s="7">
        <v>12.6</v>
      </c>
      <c r="F30" s="9">
        <v>87</v>
      </c>
      <c r="G30" s="10">
        <f>IF($D$24&gt;D30,IFERROR(VLOOKUP($D$24,'Tool-data'!$I$4:$J$40,2,TRUE),0),0)</f>
        <v>0</v>
      </c>
      <c r="H30" s="23" t="str">
        <f t="shared" ref="H30:H38" si="0">IFERROR(F30/$D$26*(1-G30),"")</f>
        <v/>
      </c>
      <c r="I30" s="23" t="str">
        <f t="shared" ref="I30:I38" si="1">IFERROR(F30/$D$26*0.95,"")</f>
        <v/>
      </c>
      <c r="J30" s="11" t="str">
        <f t="shared" ref="J30:J38" si="2">IF($D$25=0,"",IF(E30&gt;$D$25,"Noodzakelijk",IF(I30&gt;H30,"Aanbevolen","Nee")))</f>
        <v/>
      </c>
    </row>
    <row r="31" spans="3:12" x14ac:dyDescent="0.2">
      <c r="C31" s="11" t="s">
        <v>32</v>
      </c>
      <c r="D31" s="7">
        <v>9</v>
      </c>
      <c r="E31" s="7">
        <v>12.6</v>
      </c>
      <c r="F31" s="9">
        <v>199</v>
      </c>
      <c r="G31" s="10">
        <f>IF($D$24&gt;D31,IFERROR(VLOOKUP($D$24,'Tool-data'!$I$4:$J$40,2,TRUE),0),0)</f>
        <v>0</v>
      </c>
      <c r="H31" s="23" t="str">
        <f t="shared" si="0"/>
        <v/>
      </c>
      <c r="I31" s="23" t="str">
        <f t="shared" si="1"/>
        <v/>
      </c>
      <c r="J31" s="11" t="str">
        <f t="shared" si="2"/>
        <v/>
      </c>
    </row>
    <row r="32" spans="3:12" x14ac:dyDescent="0.2">
      <c r="C32" s="11" t="s">
        <v>33</v>
      </c>
      <c r="D32" s="7">
        <v>9</v>
      </c>
      <c r="E32" s="7">
        <v>12.6</v>
      </c>
      <c r="F32" s="9">
        <v>323</v>
      </c>
      <c r="G32" s="10">
        <f>IF($D$24&gt;D32,IFERROR(VLOOKUP($D$24,'Tool-data'!$I$4:$J$40,2,TRUE),0),0)</f>
        <v>0</v>
      </c>
      <c r="H32" s="23" t="str">
        <f t="shared" si="0"/>
        <v/>
      </c>
      <c r="I32" s="23" t="str">
        <f t="shared" si="1"/>
        <v/>
      </c>
      <c r="J32" s="11" t="str">
        <f t="shared" si="2"/>
        <v/>
      </c>
    </row>
    <row r="33" spans="3:10" x14ac:dyDescent="0.2">
      <c r="C33" s="11" t="s">
        <v>34</v>
      </c>
      <c r="D33" s="7">
        <v>9</v>
      </c>
      <c r="E33" s="7">
        <v>12.6</v>
      </c>
      <c r="F33" s="9">
        <v>432</v>
      </c>
      <c r="G33" s="10">
        <f>IF($D$24&gt;D33,IFERROR(VLOOKUP($D$24,'Tool-data'!$I$4:$J$40,2,TRUE),0),0)</f>
        <v>0</v>
      </c>
      <c r="H33" s="23" t="str">
        <f t="shared" si="0"/>
        <v/>
      </c>
      <c r="I33" s="23" t="str">
        <f t="shared" si="1"/>
        <v/>
      </c>
      <c r="J33" s="11" t="str">
        <f t="shared" si="2"/>
        <v/>
      </c>
    </row>
    <row r="34" spans="3:10" x14ac:dyDescent="0.2">
      <c r="C34" s="11" t="s">
        <v>35</v>
      </c>
      <c r="D34" s="7">
        <v>9</v>
      </c>
      <c r="E34" s="7">
        <v>12.6</v>
      </c>
      <c r="F34" s="9">
        <v>634</v>
      </c>
      <c r="G34" s="10">
        <f>IF($D$24&gt;D34,IFERROR(VLOOKUP($D$24,'Tool-data'!$I$4:$J$40,2,TRUE),0),0)</f>
        <v>0</v>
      </c>
      <c r="H34" s="23" t="str">
        <f t="shared" si="0"/>
        <v/>
      </c>
      <c r="I34" s="23" t="str">
        <f t="shared" si="1"/>
        <v/>
      </c>
      <c r="J34" s="11" t="str">
        <f t="shared" si="2"/>
        <v/>
      </c>
    </row>
    <row r="35" spans="3:10" x14ac:dyDescent="0.2">
      <c r="C35" s="11" t="s">
        <v>36</v>
      </c>
      <c r="D35" s="7">
        <v>9</v>
      </c>
      <c r="E35" s="7">
        <v>12.6</v>
      </c>
      <c r="F35" s="9">
        <v>836</v>
      </c>
      <c r="G35" s="10">
        <f>IF($D$24&gt;D35,IFERROR(VLOOKUP($D$24,'Tool-data'!$I$4:$J$40,2,TRUE),0),0)</f>
        <v>0</v>
      </c>
      <c r="H35" s="23" t="str">
        <f t="shared" si="0"/>
        <v/>
      </c>
      <c r="I35" s="23" t="str">
        <f t="shared" si="1"/>
        <v/>
      </c>
      <c r="J35" s="11" t="str">
        <f t="shared" si="2"/>
        <v/>
      </c>
    </row>
    <row r="36" spans="3:10" x14ac:dyDescent="0.2">
      <c r="C36" s="11" t="s">
        <v>38</v>
      </c>
      <c r="D36" s="7">
        <v>9</v>
      </c>
      <c r="E36" s="7">
        <v>12.6</v>
      </c>
      <c r="F36" s="9">
        <v>1290</v>
      </c>
      <c r="G36" s="10">
        <f>IF($D$24&gt;D36,IFERROR(VLOOKUP($D$24,'Tool-data'!$I$4:$J$40,2,TRUE),0),0)</f>
        <v>0</v>
      </c>
      <c r="H36" s="23" t="str">
        <f t="shared" si="0"/>
        <v/>
      </c>
      <c r="I36" s="23" t="str">
        <f t="shared" si="1"/>
        <v/>
      </c>
      <c r="J36" s="11" t="str">
        <f t="shared" si="2"/>
        <v/>
      </c>
    </row>
    <row r="37" spans="3:10" x14ac:dyDescent="0.2">
      <c r="C37" s="11" t="s">
        <v>39</v>
      </c>
      <c r="D37" s="7">
        <v>9</v>
      </c>
      <c r="E37" s="7">
        <v>12.6</v>
      </c>
      <c r="F37" s="9">
        <v>1679</v>
      </c>
      <c r="G37" s="10">
        <f>IF($D$24&gt;D37,IFERROR(VLOOKUP($D$24,'Tool-data'!$I$4:$J$40,2,TRUE),0),0)</f>
        <v>0</v>
      </c>
      <c r="H37" s="23" t="str">
        <f t="shared" si="0"/>
        <v/>
      </c>
      <c r="I37" s="23" t="str">
        <f t="shared" si="1"/>
        <v/>
      </c>
      <c r="J37" s="11" t="str">
        <f t="shared" si="2"/>
        <v/>
      </c>
    </row>
    <row r="38" spans="3:10" x14ac:dyDescent="0.2">
      <c r="C38" s="11" t="s">
        <v>40</v>
      </c>
      <c r="D38" s="7">
        <v>9</v>
      </c>
      <c r="E38" s="7">
        <v>12.6</v>
      </c>
      <c r="F38" s="9">
        <v>2300</v>
      </c>
      <c r="G38" s="10">
        <f>IF($D$24&gt;D38,IFERROR(VLOOKUP($D$24,'Tool-data'!$I$4:$J$40,2,TRUE),0),0)</f>
        <v>0</v>
      </c>
      <c r="H38" s="23" t="str">
        <f t="shared" si="0"/>
        <v/>
      </c>
      <c r="I38" s="23" t="str">
        <f t="shared" si="1"/>
        <v/>
      </c>
      <c r="J38" s="11" t="str">
        <f t="shared" si="2"/>
        <v/>
      </c>
    </row>
    <row r="39" spans="3:10" x14ac:dyDescent="0.2">
      <c r="C39" s="11" t="s">
        <v>37</v>
      </c>
      <c r="D39" s="7">
        <v>10</v>
      </c>
      <c r="E39" s="7">
        <v>13.6</v>
      </c>
      <c r="F39" s="9">
        <v>1002</v>
      </c>
      <c r="G39" s="10">
        <f>IF($D$24&gt;D39,IFERROR(VLOOKUP($D$24,'Tool-data'!L4:M48,2,TRUE),0),0)</f>
        <v>0</v>
      </c>
      <c r="H39" s="23" t="str">
        <f>IFERROR(F39/$D$26*(1-G39),"")</f>
        <v/>
      </c>
      <c r="I39" s="23" t="str">
        <f>IFERROR(F39/$D$26*0.95,"")</f>
        <v/>
      </c>
      <c r="J39" s="11" t="str">
        <f>IF($D$25=0,"",IF(E39&gt;$D$25,"Noodzakelijk",IF(I39&gt;H39,"Aanbevolen","Nee")))</f>
        <v/>
      </c>
    </row>
  </sheetData>
  <sheetProtection algorithmName="SHA-512" hashValue="0nYD7a3FLHYzWnCQ/vFGxefODScrHFeALnMiR+6NiUVW6ruSfCkxiCVoYtjHUxrt1B8//bi69qp/e94hu7VSQw==" saltValue="3zxQ3YqcdxQsSI6J9Xk2cQ==" spinCount="100000" sheet="1" objects="1" scenario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ED6519-8791-4A46-8D7C-14E8F8E16E71}">
          <x14:formula1>
            <xm:f>'Tool-data'!$B$3:$B$123</xm:f>
          </x14:formula1>
          <xm:sqref>C12:C16</xm:sqref>
        </x14:dataValidation>
        <x14:dataValidation type="list" allowBlank="1" showInputMessage="1" showErrorMessage="1" xr:uid="{8469EEE4-1604-614B-B0D4-DC69C59E504E}">
          <x14:formula1>
            <xm:f>'Tool-data'!$O$3:$O$52</xm:f>
          </x14:formula1>
          <xm:sqref>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FDF7-93D7-CE46-B210-2FD76F474A97}">
  <dimension ref="C2:J27"/>
  <sheetViews>
    <sheetView workbookViewId="0">
      <selection activeCell="C10" sqref="C10"/>
    </sheetView>
  </sheetViews>
  <sheetFormatPr baseColWidth="10" defaultRowHeight="16" x14ac:dyDescent="0.2"/>
  <cols>
    <col min="1" max="1" width="3.33203125" style="1" customWidth="1"/>
    <col min="2" max="2" width="5.83203125" style="1" customWidth="1"/>
    <col min="3" max="3" width="33" style="1" customWidth="1"/>
    <col min="4" max="6" width="10.83203125" style="1"/>
    <col min="7" max="7" width="15" style="1" customWidth="1"/>
    <col min="8" max="8" width="13.5" style="1" customWidth="1"/>
    <col min="9" max="9" width="13.6640625" style="1" customWidth="1"/>
    <col min="10" max="10" width="17.33203125" style="1" customWidth="1"/>
    <col min="11" max="16384" width="10.83203125" style="1"/>
  </cols>
  <sheetData>
    <row r="2" spans="3:4" ht="25" x14ac:dyDescent="0.25">
      <c r="C2" s="20" t="s">
        <v>131</v>
      </c>
    </row>
    <row r="3" spans="3:4" x14ac:dyDescent="0.2">
      <c r="C3" s="21" t="s">
        <v>132</v>
      </c>
    </row>
    <row r="5" spans="3:4" x14ac:dyDescent="0.2">
      <c r="C5" s="1" t="s">
        <v>130</v>
      </c>
    </row>
    <row r="6" spans="3:4" x14ac:dyDescent="0.2">
      <c r="C6" s="1" t="s">
        <v>137</v>
      </c>
    </row>
    <row r="7" spans="3:4" x14ac:dyDescent="0.2">
      <c r="C7" s="1" t="s">
        <v>138</v>
      </c>
    </row>
    <row r="8" spans="3:4" x14ac:dyDescent="0.2">
      <c r="C8" s="1" t="s">
        <v>139</v>
      </c>
    </row>
    <row r="9" spans="3:4" x14ac:dyDescent="0.2">
      <c r="C9" s="1" t="s">
        <v>140</v>
      </c>
    </row>
    <row r="10" spans="3:4" x14ac:dyDescent="0.2">
      <c r="C10" s="2"/>
    </row>
    <row r="11" spans="3:4" ht="17" customHeight="1" x14ac:dyDescent="0.2"/>
    <row r="12" spans="3:4" x14ac:dyDescent="0.2">
      <c r="C12" s="3" t="s">
        <v>43</v>
      </c>
      <c r="D12" s="18"/>
    </row>
    <row r="13" spans="3:4" x14ac:dyDescent="0.2">
      <c r="C13" s="3" t="s">
        <v>44</v>
      </c>
      <c r="D13" s="18"/>
    </row>
    <row r="14" spans="3:4" x14ac:dyDescent="0.2">
      <c r="C14" s="3" t="s">
        <v>45</v>
      </c>
      <c r="D14" s="19"/>
    </row>
    <row r="17" spans="3:10" ht="51" x14ac:dyDescent="0.2">
      <c r="C17" s="4" t="s">
        <v>30</v>
      </c>
      <c r="D17" s="4" t="s">
        <v>41</v>
      </c>
      <c r="E17" s="4" t="s">
        <v>23</v>
      </c>
      <c r="F17" s="4" t="s">
        <v>42</v>
      </c>
      <c r="G17" s="5" t="s">
        <v>46</v>
      </c>
      <c r="H17" s="5" t="s">
        <v>52</v>
      </c>
      <c r="I17" s="5" t="s">
        <v>51</v>
      </c>
      <c r="J17" s="5" t="s">
        <v>53</v>
      </c>
    </row>
    <row r="18" spans="3:10" x14ac:dyDescent="0.2">
      <c r="C18" s="3" t="s">
        <v>31</v>
      </c>
      <c r="D18" s="7">
        <v>9</v>
      </c>
      <c r="E18" s="7">
        <v>12.6</v>
      </c>
      <c r="F18" s="9">
        <v>87</v>
      </c>
      <c r="G18" s="10">
        <f>IF($D$12&gt;D18,IFERROR(VLOOKUP($D$12,'Tool-data'!$I$4:$J$40,2,TRUE),0),0)</f>
        <v>0</v>
      </c>
      <c r="H18" s="15" t="str">
        <f t="shared" ref="H18:H27" si="0">IFERROR(F18/$D$14*(1-G18),"")</f>
        <v/>
      </c>
      <c r="I18" s="15" t="str">
        <f t="shared" ref="I18:I27" si="1">IFERROR(F18/$D$14*0.95,"")</f>
        <v/>
      </c>
      <c r="J18" s="11" t="str">
        <f t="shared" ref="J18:J27" si="2">IF($D$13=0,"",IF(E18&gt;$D$13,"Noodzakelijk",IF(I18&gt;H18,"Aanbevolen","Nee")))</f>
        <v/>
      </c>
    </row>
    <row r="19" spans="3:10" x14ac:dyDescent="0.2">
      <c r="C19" s="3" t="s">
        <v>32</v>
      </c>
      <c r="D19" s="7">
        <v>9</v>
      </c>
      <c r="E19" s="7">
        <v>12.6</v>
      </c>
      <c r="F19" s="9">
        <v>199</v>
      </c>
      <c r="G19" s="10">
        <f>IF($D$12&gt;D19,IFERROR(VLOOKUP($D$12,'Tool-data'!$I$4:$J$40,2,TRUE),0),0)</f>
        <v>0</v>
      </c>
      <c r="H19" s="15" t="str">
        <f t="shared" si="0"/>
        <v/>
      </c>
      <c r="I19" s="15" t="str">
        <f t="shared" si="1"/>
        <v/>
      </c>
      <c r="J19" s="11" t="str">
        <f t="shared" si="2"/>
        <v/>
      </c>
    </row>
    <row r="20" spans="3:10" x14ac:dyDescent="0.2">
      <c r="C20" s="3" t="s">
        <v>33</v>
      </c>
      <c r="D20" s="7">
        <v>9</v>
      </c>
      <c r="E20" s="7">
        <v>12.6</v>
      </c>
      <c r="F20" s="9">
        <v>323</v>
      </c>
      <c r="G20" s="10">
        <f>IF($D$12&gt;D20,IFERROR(VLOOKUP($D$12,'Tool-data'!$I$4:$J$40,2,TRUE),0),0)</f>
        <v>0</v>
      </c>
      <c r="H20" s="15" t="str">
        <f t="shared" si="0"/>
        <v/>
      </c>
      <c r="I20" s="15" t="str">
        <f t="shared" si="1"/>
        <v/>
      </c>
      <c r="J20" s="11" t="str">
        <f t="shared" si="2"/>
        <v/>
      </c>
    </row>
    <row r="21" spans="3:10" x14ac:dyDescent="0.2">
      <c r="C21" s="3" t="s">
        <v>34</v>
      </c>
      <c r="D21" s="7">
        <v>9</v>
      </c>
      <c r="E21" s="7">
        <v>12.6</v>
      </c>
      <c r="F21" s="9">
        <v>432</v>
      </c>
      <c r="G21" s="10">
        <f>IF($D$12&gt;D21,IFERROR(VLOOKUP($D$12,'Tool-data'!$I$4:$J$40,2,TRUE),0),0)</f>
        <v>0</v>
      </c>
      <c r="H21" s="15" t="str">
        <f t="shared" si="0"/>
        <v/>
      </c>
      <c r="I21" s="15" t="str">
        <f t="shared" si="1"/>
        <v/>
      </c>
      <c r="J21" s="11" t="str">
        <f t="shared" si="2"/>
        <v/>
      </c>
    </row>
    <row r="22" spans="3:10" x14ac:dyDescent="0.2">
      <c r="C22" s="3" t="s">
        <v>35</v>
      </c>
      <c r="D22" s="7">
        <v>9</v>
      </c>
      <c r="E22" s="7">
        <v>12.6</v>
      </c>
      <c r="F22" s="9">
        <v>634</v>
      </c>
      <c r="G22" s="10">
        <f>IF($D$12&gt;D22,IFERROR(VLOOKUP($D$12,'Tool-data'!$I$4:$J$40,2,TRUE),0),0)</f>
        <v>0</v>
      </c>
      <c r="H22" s="15" t="str">
        <f t="shared" si="0"/>
        <v/>
      </c>
      <c r="I22" s="15" t="str">
        <f t="shared" si="1"/>
        <v/>
      </c>
      <c r="J22" s="11" t="str">
        <f t="shared" si="2"/>
        <v/>
      </c>
    </row>
    <row r="23" spans="3:10" x14ac:dyDescent="0.2">
      <c r="C23" s="3" t="s">
        <v>36</v>
      </c>
      <c r="D23" s="7">
        <v>9</v>
      </c>
      <c r="E23" s="7">
        <v>12.6</v>
      </c>
      <c r="F23" s="9">
        <v>836</v>
      </c>
      <c r="G23" s="10">
        <f>IF($D$12&gt;D23,IFERROR(VLOOKUP($D$12,'Tool-data'!$I$4:$J$40,2,TRUE),0),0)</f>
        <v>0</v>
      </c>
      <c r="H23" s="15" t="str">
        <f t="shared" si="0"/>
        <v/>
      </c>
      <c r="I23" s="15" t="str">
        <f t="shared" si="1"/>
        <v/>
      </c>
      <c r="J23" s="11" t="str">
        <f t="shared" si="2"/>
        <v/>
      </c>
    </row>
    <row r="24" spans="3:10" x14ac:dyDescent="0.2">
      <c r="C24" s="3" t="s">
        <v>37</v>
      </c>
      <c r="D24" s="7">
        <v>10</v>
      </c>
      <c r="E24" s="7">
        <v>13.6</v>
      </c>
      <c r="F24" s="9">
        <v>1002</v>
      </c>
      <c r="G24" s="10">
        <f>IF($D$12&gt;D24,IFERROR(VLOOKUP($D$12,'Tool-data'!L4:M48,2,TRUE),0),0)</f>
        <v>0</v>
      </c>
      <c r="H24" s="15" t="str">
        <f t="shared" si="0"/>
        <v/>
      </c>
      <c r="I24" s="15" t="str">
        <f t="shared" si="1"/>
        <v/>
      </c>
      <c r="J24" s="11" t="str">
        <f t="shared" si="2"/>
        <v/>
      </c>
    </row>
    <row r="25" spans="3:10" x14ac:dyDescent="0.2">
      <c r="C25" s="3" t="s">
        <v>38</v>
      </c>
      <c r="D25" s="7">
        <v>9</v>
      </c>
      <c r="E25" s="7">
        <v>12.6</v>
      </c>
      <c r="F25" s="9">
        <v>1290</v>
      </c>
      <c r="G25" s="10">
        <f>IF($D$12&gt;D25,IFERROR(VLOOKUP($D$12,'Tool-data'!$I$4:$J$40,2,TRUE),0),0)</f>
        <v>0</v>
      </c>
      <c r="H25" s="15" t="str">
        <f t="shared" si="0"/>
        <v/>
      </c>
      <c r="I25" s="15" t="str">
        <f t="shared" si="1"/>
        <v/>
      </c>
      <c r="J25" s="11" t="str">
        <f t="shared" si="2"/>
        <v/>
      </c>
    </row>
    <row r="26" spans="3:10" x14ac:dyDescent="0.2">
      <c r="C26" s="3" t="s">
        <v>39</v>
      </c>
      <c r="D26" s="7">
        <v>9</v>
      </c>
      <c r="E26" s="7">
        <v>12.6</v>
      </c>
      <c r="F26" s="9">
        <v>1679</v>
      </c>
      <c r="G26" s="10">
        <f>IF($D$12&gt;D26,IFERROR(VLOOKUP($D$12,'Tool-data'!$I$4:$J$40,2,TRUE),0),0)</f>
        <v>0</v>
      </c>
      <c r="H26" s="15" t="str">
        <f t="shared" si="0"/>
        <v/>
      </c>
      <c r="I26" s="15" t="str">
        <f t="shared" si="1"/>
        <v/>
      </c>
      <c r="J26" s="11" t="str">
        <f t="shared" si="2"/>
        <v/>
      </c>
    </row>
    <row r="27" spans="3:10" x14ac:dyDescent="0.2">
      <c r="C27" s="3" t="s">
        <v>40</v>
      </c>
      <c r="D27" s="7">
        <v>9</v>
      </c>
      <c r="E27" s="7">
        <v>12.6</v>
      </c>
      <c r="F27" s="9">
        <v>2300</v>
      </c>
      <c r="G27" s="10">
        <f>IF($D$12&gt;D27,IFERROR(VLOOKUP($D$12,'Tool-data'!$I$4:$J$40,2,TRUE),0),0)</f>
        <v>0</v>
      </c>
      <c r="H27" s="15" t="str">
        <f t="shared" si="0"/>
        <v/>
      </c>
      <c r="I27" s="15" t="str">
        <f t="shared" si="1"/>
        <v/>
      </c>
      <c r="J27" s="11" t="str">
        <f t="shared" si="2"/>
        <v/>
      </c>
    </row>
  </sheetData>
  <sheetProtection algorithmName="SHA-512" hashValue="oIh85V8my4qQ8pBbCGd6ysRV7hEBHpU5MHs+Uf9iPf6K2ytt0h1ZMeCjiRFYvsBtNOh/EXY+8/AAmjwQ0v3YhQ==" saltValue="CsYhweqbPZHkOrR/v0mqGw==" spinCount="100000" sheet="1" objects="1" scenarios="1"/>
  <pageMargins left="0.7" right="0.7" top="0.75" bottom="0.75" header="0.3" footer="0.3"/>
  <ignoredErrors>
    <ignoredError sqref="G2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B1DD-37C8-B245-A89C-0D31300BA0BF}">
  <dimension ref="B1:O123"/>
  <sheetViews>
    <sheetView workbookViewId="0">
      <selection activeCell="B1" sqref="B1:O1048576"/>
    </sheetView>
  </sheetViews>
  <sheetFormatPr baseColWidth="10" defaultRowHeight="16" x14ac:dyDescent="0.2"/>
  <cols>
    <col min="1" max="1" width="6.33203125" style="12" customWidth="1"/>
    <col min="2" max="2" width="39.5" style="12" hidden="1" customWidth="1"/>
    <col min="3" max="11" width="10.83203125" style="12" hidden="1" customWidth="1"/>
    <col min="12" max="12" width="8.6640625" style="12" hidden="1" customWidth="1"/>
    <col min="13" max="15" width="10.83203125" style="12" hidden="1" customWidth="1"/>
    <col min="16" max="16384" width="10.83203125" style="12"/>
  </cols>
  <sheetData>
    <row r="1" spans="2:15" x14ac:dyDescent="0.2">
      <c r="C1" s="13" t="s">
        <v>21</v>
      </c>
    </row>
    <row r="2" spans="2:15" x14ac:dyDescent="0.2">
      <c r="B2" s="13" t="s">
        <v>2</v>
      </c>
      <c r="C2" s="12" t="s">
        <v>22</v>
      </c>
      <c r="D2" s="12" t="s">
        <v>23</v>
      </c>
      <c r="E2" s="12" t="s">
        <v>24</v>
      </c>
      <c r="F2" s="12" t="s">
        <v>25</v>
      </c>
      <c r="I2" s="12" t="s">
        <v>47</v>
      </c>
      <c r="L2" s="12" t="s">
        <v>48</v>
      </c>
      <c r="O2" s="12" t="s">
        <v>133</v>
      </c>
    </row>
    <row r="3" spans="2:15" x14ac:dyDescent="0.2">
      <c r="B3" s="12" t="s">
        <v>1</v>
      </c>
      <c r="C3" s="12">
        <v>10.8</v>
      </c>
      <c r="D3" s="12">
        <v>20</v>
      </c>
      <c r="E3" s="12">
        <v>0.6</v>
      </c>
      <c r="F3" s="12">
        <v>7</v>
      </c>
      <c r="I3" s="12" t="s">
        <v>49</v>
      </c>
      <c r="J3" s="12" t="s">
        <v>50</v>
      </c>
      <c r="L3" s="12" t="s">
        <v>49</v>
      </c>
      <c r="M3" s="12" t="s">
        <v>50</v>
      </c>
      <c r="O3" s="12">
        <v>1</v>
      </c>
    </row>
    <row r="4" spans="2:15" x14ac:dyDescent="0.2">
      <c r="B4" s="12" t="s">
        <v>3</v>
      </c>
      <c r="C4" s="12">
        <v>10.8</v>
      </c>
      <c r="D4" s="12">
        <v>20</v>
      </c>
      <c r="E4" s="12">
        <v>0.8</v>
      </c>
      <c r="F4" s="12">
        <v>10</v>
      </c>
      <c r="I4" s="12">
        <v>9.0000000000000107</v>
      </c>
      <c r="J4" s="14">
        <v>0</v>
      </c>
      <c r="L4" s="12">
        <v>10</v>
      </c>
      <c r="M4" s="14">
        <v>0</v>
      </c>
      <c r="O4" s="12">
        <v>2</v>
      </c>
    </row>
    <row r="5" spans="2:15" x14ac:dyDescent="0.2">
      <c r="B5" s="12" t="s">
        <v>4</v>
      </c>
      <c r="C5" s="12">
        <v>10.8</v>
      </c>
      <c r="D5" s="12">
        <v>20</v>
      </c>
      <c r="E5" s="12">
        <v>2.4</v>
      </c>
      <c r="F5" s="12">
        <v>29</v>
      </c>
      <c r="I5" s="12">
        <v>9.1000000000000103</v>
      </c>
      <c r="J5" s="14">
        <v>2.0000000000000998E-3</v>
      </c>
      <c r="L5" s="12">
        <v>10.1</v>
      </c>
      <c r="M5" s="14">
        <v>4.3600000000000002E-3</v>
      </c>
      <c r="O5" s="12">
        <v>3</v>
      </c>
    </row>
    <row r="6" spans="2:15" x14ac:dyDescent="0.2">
      <c r="B6" s="12" t="s">
        <v>5</v>
      </c>
      <c r="C6" s="12">
        <v>10.8</v>
      </c>
      <c r="D6" s="12">
        <v>20</v>
      </c>
      <c r="E6" s="12">
        <v>2.4</v>
      </c>
      <c r="F6" s="12">
        <v>29</v>
      </c>
      <c r="I6" s="12">
        <v>9.2000000000000099</v>
      </c>
      <c r="J6" s="14">
        <v>1.0000000000000101E-2</v>
      </c>
      <c r="L6" s="12">
        <v>10.199999999999999</v>
      </c>
      <c r="M6" s="14">
        <v>8.7200000000000003E-3</v>
      </c>
      <c r="O6" s="12">
        <v>4</v>
      </c>
    </row>
    <row r="7" spans="2:15" x14ac:dyDescent="0.2">
      <c r="B7" s="12" t="s">
        <v>6</v>
      </c>
      <c r="C7" s="12">
        <v>10.8</v>
      </c>
      <c r="D7" s="12">
        <v>20</v>
      </c>
      <c r="E7" s="12">
        <v>2.7</v>
      </c>
      <c r="F7" s="12">
        <v>32</v>
      </c>
      <c r="I7" s="12">
        <v>9.3000000000000096</v>
      </c>
      <c r="J7" s="14">
        <v>1.8000000000000099E-2</v>
      </c>
      <c r="L7" s="12">
        <v>10.3</v>
      </c>
      <c r="M7" s="14">
        <v>1.308E-2</v>
      </c>
      <c r="O7" s="12">
        <v>5</v>
      </c>
    </row>
    <row r="8" spans="2:15" x14ac:dyDescent="0.2">
      <c r="B8" s="12" t="s">
        <v>7</v>
      </c>
      <c r="C8" s="12">
        <v>10.8</v>
      </c>
      <c r="D8" s="12">
        <v>20</v>
      </c>
      <c r="E8" s="12">
        <v>3.2</v>
      </c>
      <c r="F8" s="12">
        <v>38</v>
      </c>
      <c r="I8" s="12">
        <v>9.4000000000000092</v>
      </c>
      <c r="J8" s="14">
        <v>2.6000000000000099E-2</v>
      </c>
      <c r="L8" s="12">
        <v>10.4</v>
      </c>
      <c r="M8" s="14">
        <v>1.7440000000000001E-2</v>
      </c>
      <c r="O8" s="12">
        <v>6</v>
      </c>
    </row>
    <row r="9" spans="2:15" x14ac:dyDescent="0.2">
      <c r="B9" s="12" t="s">
        <v>8</v>
      </c>
      <c r="C9" s="12">
        <v>10.8</v>
      </c>
      <c r="D9" s="12">
        <v>20</v>
      </c>
      <c r="E9" s="12">
        <v>4</v>
      </c>
      <c r="F9" s="12">
        <v>48</v>
      </c>
      <c r="I9" s="12">
        <v>9.5000000000000107</v>
      </c>
      <c r="J9" s="14">
        <v>3.4000000000000002E-2</v>
      </c>
      <c r="L9" s="12">
        <v>10.5</v>
      </c>
      <c r="M9" s="14">
        <v>2.18E-2</v>
      </c>
      <c r="O9" s="12">
        <v>7</v>
      </c>
    </row>
    <row r="10" spans="2:15" x14ac:dyDescent="0.2">
      <c r="B10" s="12" t="s">
        <v>9</v>
      </c>
      <c r="C10" s="12">
        <v>10.8</v>
      </c>
      <c r="D10" s="12">
        <v>20</v>
      </c>
      <c r="E10" s="12">
        <v>3.1</v>
      </c>
      <c r="F10" s="12">
        <v>37.200000000000003</v>
      </c>
      <c r="I10" s="12">
        <v>9.6000000000000103</v>
      </c>
      <c r="J10" s="14">
        <v>4.2000000000000003E-2</v>
      </c>
      <c r="L10" s="12">
        <v>10.6</v>
      </c>
      <c r="M10" s="14">
        <v>2.6159999999999999E-2</v>
      </c>
      <c r="O10" s="12">
        <v>8</v>
      </c>
    </row>
    <row r="11" spans="2:15" x14ac:dyDescent="0.2">
      <c r="B11" s="12" t="s">
        <v>10</v>
      </c>
      <c r="C11" s="12">
        <v>10.8</v>
      </c>
      <c r="D11" s="12">
        <v>20</v>
      </c>
      <c r="E11" s="12">
        <v>4.3</v>
      </c>
      <c r="F11" s="12">
        <v>51.599999999999994</v>
      </c>
      <c r="I11" s="12">
        <v>9.7000000000000099</v>
      </c>
      <c r="J11" s="14">
        <v>0.05</v>
      </c>
      <c r="L11" s="12">
        <v>10.7</v>
      </c>
      <c r="M11" s="14">
        <v>3.0519999999999999E-2</v>
      </c>
      <c r="O11" s="12">
        <v>9</v>
      </c>
    </row>
    <row r="12" spans="2:15" x14ac:dyDescent="0.2">
      <c r="B12" s="12" t="s">
        <v>11</v>
      </c>
      <c r="C12" s="12">
        <v>10.8</v>
      </c>
      <c r="D12" s="12">
        <v>20</v>
      </c>
      <c r="E12" s="12">
        <v>4.4000000000000004</v>
      </c>
      <c r="F12" s="12">
        <v>52.800000000000004</v>
      </c>
      <c r="I12" s="12">
        <v>9.8000000000000096</v>
      </c>
      <c r="J12" s="14">
        <v>5.8000000000000003E-2</v>
      </c>
      <c r="L12" s="12">
        <v>10.8</v>
      </c>
      <c r="M12" s="14">
        <v>3.4880000000000001E-2</v>
      </c>
      <c r="O12" s="12">
        <v>10</v>
      </c>
    </row>
    <row r="13" spans="2:15" x14ac:dyDescent="0.2">
      <c r="B13" s="12" t="s">
        <v>12</v>
      </c>
      <c r="C13" s="12">
        <v>10.8</v>
      </c>
      <c r="D13" s="12">
        <v>20</v>
      </c>
      <c r="E13" s="12">
        <v>2.7</v>
      </c>
      <c r="F13" s="12">
        <v>32.400000000000006</v>
      </c>
      <c r="I13" s="12">
        <v>9.9000000000000092</v>
      </c>
      <c r="J13" s="14">
        <v>6.6000000000000003E-2</v>
      </c>
      <c r="L13" s="12">
        <v>10.9</v>
      </c>
      <c r="M13" s="14">
        <v>3.9239999999999997E-2</v>
      </c>
      <c r="O13" s="12">
        <v>11</v>
      </c>
    </row>
    <row r="14" spans="2:15" x14ac:dyDescent="0.2">
      <c r="B14" s="12" t="s">
        <v>13</v>
      </c>
      <c r="C14" s="12">
        <v>10.8</v>
      </c>
      <c r="D14" s="12">
        <v>20</v>
      </c>
      <c r="E14" s="12">
        <v>2.8</v>
      </c>
      <c r="F14" s="12">
        <v>33.599999999999994</v>
      </c>
      <c r="I14" s="12">
        <v>10</v>
      </c>
      <c r="J14" s="14">
        <v>7.3999999999999996E-2</v>
      </c>
      <c r="L14" s="12">
        <v>11</v>
      </c>
      <c r="M14" s="14">
        <v>4.36E-2</v>
      </c>
      <c r="O14" s="12">
        <v>12</v>
      </c>
    </row>
    <row r="15" spans="2:15" x14ac:dyDescent="0.2">
      <c r="B15" s="12" t="s">
        <v>14</v>
      </c>
      <c r="C15" s="12">
        <v>10.8</v>
      </c>
      <c r="D15" s="12">
        <v>20</v>
      </c>
      <c r="E15" s="12">
        <v>2.5</v>
      </c>
      <c r="F15" s="12">
        <v>30</v>
      </c>
      <c r="I15" s="12">
        <v>10.1</v>
      </c>
      <c r="J15" s="14">
        <v>8.2000000000000003E-2</v>
      </c>
      <c r="L15" s="12">
        <v>11.1</v>
      </c>
      <c r="M15" s="14">
        <v>4.7960000000000003E-2</v>
      </c>
      <c r="O15" s="12">
        <v>13</v>
      </c>
    </row>
    <row r="16" spans="2:15" x14ac:dyDescent="0.2">
      <c r="B16" s="12" t="s">
        <v>15</v>
      </c>
      <c r="C16" s="12">
        <v>10.8</v>
      </c>
      <c r="D16" s="12">
        <v>20</v>
      </c>
      <c r="E16" s="12">
        <v>0.2</v>
      </c>
      <c r="F16" s="12">
        <v>2.4000000000000004</v>
      </c>
      <c r="I16" s="12">
        <v>10.199999999999999</v>
      </c>
      <c r="J16" s="14">
        <v>0.09</v>
      </c>
      <c r="L16" s="12">
        <v>11.2</v>
      </c>
      <c r="M16" s="14">
        <v>5.2319999999999998E-2</v>
      </c>
      <c r="O16" s="12">
        <v>14</v>
      </c>
    </row>
    <row r="17" spans="2:15" x14ac:dyDescent="0.2">
      <c r="B17" s="12" t="s">
        <v>16</v>
      </c>
      <c r="C17" s="12">
        <v>10.8</v>
      </c>
      <c r="D17" s="12">
        <v>20</v>
      </c>
      <c r="E17" s="12">
        <v>0.2</v>
      </c>
      <c r="F17" s="12">
        <v>2.4000000000000004</v>
      </c>
      <c r="I17" s="12">
        <v>10.3</v>
      </c>
      <c r="J17" s="14">
        <v>0.12</v>
      </c>
      <c r="L17" s="12">
        <v>11.3</v>
      </c>
      <c r="M17" s="14">
        <v>5.6680000000000001E-2</v>
      </c>
      <c r="O17" s="12">
        <v>15</v>
      </c>
    </row>
    <row r="18" spans="2:15" x14ac:dyDescent="0.2">
      <c r="B18" s="12" t="s">
        <v>17</v>
      </c>
      <c r="C18" s="12">
        <v>10.8</v>
      </c>
      <c r="D18" s="12">
        <v>20</v>
      </c>
      <c r="E18" s="12">
        <v>2.5</v>
      </c>
      <c r="F18" s="12">
        <v>30</v>
      </c>
      <c r="I18" s="12">
        <v>10.4</v>
      </c>
      <c r="J18" s="14">
        <v>0.17</v>
      </c>
      <c r="L18" s="12">
        <v>11.4</v>
      </c>
      <c r="M18" s="14">
        <v>6.1039999999999997E-2</v>
      </c>
      <c r="O18" s="12">
        <v>16</v>
      </c>
    </row>
    <row r="19" spans="2:15" x14ac:dyDescent="0.2">
      <c r="B19" s="12" t="s">
        <v>18</v>
      </c>
      <c r="C19" s="12">
        <v>10.8</v>
      </c>
      <c r="D19" s="12">
        <v>20</v>
      </c>
      <c r="E19" s="12">
        <v>0.5</v>
      </c>
      <c r="F19" s="12">
        <v>6</v>
      </c>
      <c r="I19" s="12">
        <v>10.5</v>
      </c>
      <c r="J19" s="14">
        <v>0.25</v>
      </c>
      <c r="L19" s="12">
        <v>11.5</v>
      </c>
      <c r="M19" s="14">
        <v>6.54E-2</v>
      </c>
      <c r="O19" s="12">
        <v>17</v>
      </c>
    </row>
    <row r="20" spans="2:15" x14ac:dyDescent="0.2">
      <c r="B20" s="12" t="s">
        <v>20</v>
      </c>
      <c r="C20" s="12">
        <v>10.8</v>
      </c>
      <c r="D20" s="12">
        <v>20</v>
      </c>
      <c r="E20" s="12">
        <v>0.93</v>
      </c>
      <c r="F20" s="12">
        <v>11.16</v>
      </c>
      <c r="I20" s="12">
        <v>10.6</v>
      </c>
      <c r="J20" s="14">
        <v>0.3</v>
      </c>
      <c r="L20" s="12">
        <v>11.6</v>
      </c>
      <c r="M20" s="14">
        <v>6.9760000000000003E-2</v>
      </c>
      <c r="O20" s="12">
        <v>18</v>
      </c>
    </row>
    <row r="21" spans="2:15" x14ac:dyDescent="0.2">
      <c r="B21" s="12" t="s">
        <v>19</v>
      </c>
      <c r="C21" s="12">
        <v>10.8</v>
      </c>
      <c r="D21" s="12">
        <v>20</v>
      </c>
      <c r="E21" s="12">
        <v>0.5</v>
      </c>
      <c r="F21" s="12">
        <v>6</v>
      </c>
      <c r="I21" s="12">
        <v>10.7</v>
      </c>
      <c r="J21" s="14">
        <v>0.4</v>
      </c>
      <c r="L21" s="12">
        <v>11.7</v>
      </c>
      <c r="M21" s="14">
        <v>7.4120000000000005E-2</v>
      </c>
      <c r="O21" s="12">
        <v>19</v>
      </c>
    </row>
    <row r="22" spans="2:15" x14ac:dyDescent="0.2">
      <c r="B22" s="12" t="s">
        <v>26</v>
      </c>
      <c r="C22" s="12">
        <v>10.8</v>
      </c>
      <c r="D22" s="12">
        <v>17</v>
      </c>
      <c r="E22" s="12">
        <v>0.9</v>
      </c>
      <c r="F22" s="12">
        <f>E22*13</f>
        <v>11.700000000000001</v>
      </c>
      <c r="I22" s="12">
        <v>10.8</v>
      </c>
      <c r="J22" s="14">
        <v>0.5</v>
      </c>
      <c r="L22" s="12">
        <v>11.8</v>
      </c>
      <c r="M22" s="14">
        <v>7.8479999999999994E-2</v>
      </c>
      <c r="O22" s="12">
        <v>20</v>
      </c>
    </row>
    <row r="23" spans="2:15" x14ac:dyDescent="0.2">
      <c r="B23" s="12" t="s">
        <v>27</v>
      </c>
      <c r="C23" s="12">
        <v>10.8</v>
      </c>
      <c r="D23" s="12">
        <v>17</v>
      </c>
      <c r="E23" s="12">
        <v>2</v>
      </c>
      <c r="F23" s="12">
        <v>12</v>
      </c>
      <c r="I23" s="12">
        <v>10.9</v>
      </c>
      <c r="J23" s="14">
        <v>0.52</v>
      </c>
      <c r="L23" s="12">
        <v>11.9</v>
      </c>
      <c r="M23" s="14">
        <v>8.2839999999999997E-2</v>
      </c>
      <c r="O23" s="12">
        <v>21</v>
      </c>
    </row>
    <row r="24" spans="2:15" x14ac:dyDescent="0.2">
      <c r="B24" s="12" t="s">
        <v>141</v>
      </c>
      <c r="C24" s="12">
        <v>10</v>
      </c>
      <c r="D24" s="12">
        <v>17</v>
      </c>
      <c r="F24" s="12">
        <v>12</v>
      </c>
      <c r="I24" s="12">
        <v>11</v>
      </c>
      <c r="J24" s="14">
        <v>0.56000000000000005</v>
      </c>
      <c r="L24" s="12">
        <v>12</v>
      </c>
      <c r="M24" s="14">
        <v>0.09</v>
      </c>
      <c r="O24" s="12">
        <v>22</v>
      </c>
    </row>
    <row r="25" spans="2:15" x14ac:dyDescent="0.2">
      <c r="B25" s="12" t="s">
        <v>142</v>
      </c>
      <c r="C25" s="12">
        <v>10</v>
      </c>
      <c r="D25" s="12">
        <v>17</v>
      </c>
      <c r="F25" s="12">
        <v>12</v>
      </c>
      <c r="I25" s="12">
        <v>11.1</v>
      </c>
      <c r="J25" s="14">
        <v>0.6</v>
      </c>
      <c r="L25" s="12">
        <v>12.1</v>
      </c>
      <c r="M25" s="14">
        <v>0.1</v>
      </c>
      <c r="O25" s="12">
        <v>23</v>
      </c>
    </row>
    <row r="26" spans="2:15" x14ac:dyDescent="0.2">
      <c r="B26" s="12" t="s">
        <v>143</v>
      </c>
      <c r="C26" s="12">
        <v>10</v>
      </c>
      <c r="D26" s="12">
        <v>17</v>
      </c>
      <c r="F26" s="12">
        <v>22</v>
      </c>
      <c r="I26" s="12">
        <v>11.2</v>
      </c>
      <c r="J26" s="14">
        <v>0.64</v>
      </c>
      <c r="L26" s="12">
        <v>12.2</v>
      </c>
      <c r="M26" s="14">
        <v>0.11</v>
      </c>
      <c r="O26" s="12">
        <v>24</v>
      </c>
    </row>
    <row r="27" spans="2:15" x14ac:dyDescent="0.2">
      <c r="B27" s="12" t="s">
        <v>144</v>
      </c>
      <c r="C27" s="12">
        <v>10.8</v>
      </c>
      <c r="D27" s="12">
        <v>17</v>
      </c>
      <c r="E27" s="12">
        <v>2</v>
      </c>
      <c r="F27" s="12">
        <v>26</v>
      </c>
      <c r="I27" s="12">
        <v>11.3</v>
      </c>
      <c r="J27" s="14">
        <v>0.68</v>
      </c>
      <c r="L27" s="12">
        <v>12.3</v>
      </c>
      <c r="M27" s="14">
        <v>0.12</v>
      </c>
      <c r="O27" s="12">
        <v>25</v>
      </c>
    </row>
    <row r="28" spans="2:15" x14ac:dyDescent="0.2">
      <c r="B28" s="12" t="s">
        <v>145</v>
      </c>
      <c r="C28" s="12">
        <v>10.8</v>
      </c>
      <c r="D28" s="12">
        <v>17</v>
      </c>
      <c r="E28" s="12">
        <v>2</v>
      </c>
      <c r="F28" s="12">
        <v>26</v>
      </c>
      <c r="I28" s="12">
        <v>11.4</v>
      </c>
      <c r="J28" s="14">
        <v>0.72</v>
      </c>
      <c r="L28" s="12">
        <v>12.4</v>
      </c>
      <c r="M28" s="14">
        <v>0.13</v>
      </c>
      <c r="O28" s="12">
        <v>26</v>
      </c>
    </row>
    <row r="29" spans="2:15" x14ac:dyDescent="0.2">
      <c r="B29" s="12" t="s">
        <v>146</v>
      </c>
      <c r="C29" s="12">
        <v>10.8</v>
      </c>
      <c r="D29" s="12">
        <v>17</v>
      </c>
      <c r="E29" s="12">
        <v>0.9</v>
      </c>
      <c r="F29" s="12">
        <v>11.700000000000001</v>
      </c>
      <c r="I29" s="12">
        <v>11.5</v>
      </c>
      <c r="J29" s="14">
        <v>0.76</v>
      </c>
      <c r="L29" s="12">
        <v>12.5</v>
      </c>
      <c r="M29" s="14">
        <v>0.14000000000000001</v>
      </c>
      <c r="O29" s="12">
        <v>27</v>
      </c>
    </row>
    <row r="30" spans="2:15" x14ac:dyDescent="0.2">
      <c r="B30" s="12" t="s">
        <v>147</v>
      </c>
      <c r="C30" s="12">
        <v>10.8</v>
      </c>
      <c r="D30" s="12">
        <v>17</v>
      </c>
      <c r="E30" s="12">
        <v>1.25</v>
      </c>
      <c r="F30" s="12">
        <v>16.25</v>
      </c>
      <c r="I30" s="12">
        <v>11.6</v>
      </c>
      <c r="J30" s="14">
        <v>0.8</v>
      </c>
      <c r="L30" s="12">
        <v>12.6</v>
      </c>
      <c r="M30" s="14">
        <v>0.15</v>
      </c>
      <c r="O30" s="12">
        <v>28</v>
      </c>
    </row>
    <row r="31" spans="2:15" x14ac:dyDescent="0.2">
      <c r="B31" s="12" t="s">
        <v>148</v>
      </c>
      <c r="C31" s="12">
        <v>10.8</v>
      </c>
      <c r="D31" s="12">
        <v>17</v>
      </c>
      <c r="E31" s="12">
        <v>1.5</v>
      </c>
      <c r="F31" s="12">
        <v>19.5</v>
      </c>
      <c r="I31" s="12">
        <v>11.7</v>
      </c>
      <c r="J31" s="14">
        <v>0.82</v>
      </c>
      <c r="L31" s="12">
        <v>12.7</v>
      </c>
      <c r="M31" s="14">
        <v>0.16</v>
      </c>
      <c r="O31" s="12">
        <v>29</v>
      </c>
    </row>
    <row r="32" spans="2:15" x14ac:dyDescent="0.2">
      <c r="B32" s="12" t="s">
        <v>149</v>
      </c>
      <c r="C32" s="12">
        <v>10.8</v>
      </c>
      <c r="D32" s="12">
        <v>17</v>
      </c>
      <c r="E32" s="12">
        <v>1.7</v>
      </c>
      <c r="F32" s="12">
        <f t="shared" ref="F32:F43" si="0">E32*13</f>
        <v>22.099999999999998</v>
      </c>
      <c r="I32" s="12">
        <v>11.8</v>
      </c>
      <c r="J32" s="14">
        <v>0.84</v>
      </c>
      <c r="L32" s="12">
        <v>12.8</v>
      </c>
      <c r="M32" s="14">
        <v>0.17</v>
      </c>
      <c r="O32" s="12">
        <v>30</v>
      </c>
    </row>
    <row r="33" spans="2:15" x14ac:dyDescent="0.2">
      <c r="B33" s="12" t="s">
        <v>150</v>
      </c>
      <c r="C33" s="12">
        <v>10.8</v>
      </c>
      <c r="D33" s="12">
        <v>17</v>
      </c>
      <c r="E33" s="12">
        <v>2</v>
      </c>
      <c r="F33" s="12">
        <f t="shared" si="0"/>
        <v>26</v>
      </c>
      <c r="I33" s="12">
        <v>11.9</v>
      </c>
      <c r="J33" s="14">
        <v>0.86</v>
      </c>
      <c r="L33" s="12">
        <f>L32+0.05</f>
        <v>12.850000000000001</v>
      </c>
      <c r="M33" s="14">
        <v>0.185</v>
      </c>
      <c r="O33" s="12">
        <v>31</v>
      </c>
    </row>
    <row r="34" spans="2:15" x14ac:dyDescent="0.2">
      <c r="B34" s="12" t="s">
        <v>151</v>
      </c>
      <c r="C34" s="12">
        <v>10.8</v>
      </c>
      <c r="D34" s="12">
        <v>17</v>
      </c>
      <c r="E34" s="12">
        <v>2.2999999999999998</v>
      </c>
      <c r="F34" s="12">
        <f t="shared" si="0"/>
        <v>29.9</v>
      </c>
      <c r="I34" s="12">
        <v>12</v>
      </c>
      <c r="J34" s="14">
        <v>0.88</v>
      </c>
      <c r="L34" s="12">
        <f t="shared" ref="L34:L48" si="1">L33+0.05</f>
        <v>12.900000000000002</v>
      </c>
      <c r="M34" s="14">
        <v>0.2</v>
      </c>
      <c r="O34" s="12">
        <v>32</v>
      </c>
    </row>
    <row r="35" spans="2:15" x14ac:dyDescent="0.2">
      <c r="B35" s="12" t="s">
        <v>152</v>
      </c>
      <c r="C35" s="12">
        <v>10.8</v>
      </c>
      <c r="D35" s="12">
        <v>17</v>
      </c>
      <c r="E35" s="12">
        <v>3</v>
      </c>
      <c r="F35" s="12">
        <f t="shared" si="0"/>
        <v>39</v>
      </c>
      <c r="I35" s="12">
        <v>12.1</v>
      </c>
      <c r="J35" s="14">
        <v>0.9</v>
      </c>
      <c r="L35" s="12">
        <f t="shared" si="1"/>
        <v>12.950000000000003</v>
      </c>
      <c r="M35" s="14">
        <v>0.24</v>
      </c>
      <c r="O35" s="12">
        <v>33</v>
      </c>
    </row>
    <row r="36" spans="2:15" x14ac:dyDescent="0.2">
      <c r="B36" s="12" t="s">
        <v>153</v>
      </c>
      <c r="C36" s="12">
        <v>10.8</v>
      </c>
      <c r="D36" s="12">
        <v>17</v>
      </c>
      <c r="E36" s="12">
        <v>1.5</v>
      </c>
      <c r="F36" s="12">
        <f t="shared" si="0"/>
        <v>19.5</v>
      </c>
      <c r="I36" s="12">
        <v>12.2</v>
      </c>
      <c r="J36" s="14">
        <v>0.91999999999999904</v>
      </c>
      <c r="L36" s="12">
        <f t="shared" si="1"/>
        <v>13.000000000000004</v>
      </c>
      <c r="M36" s="14">
        <v>0.3</v>
      </c>
      <c r="O36" s="12">
        <v>34</v>
      </c>
    </row>
    <row r="37" spans="2:15" x14ac:dyDescent="0.2">
      <c r="B37" s="12" t="s">
        <v>154</v>
      </c>
      <c r="C37" s="12">
        <v>10.8</v>
      </c>
      <c r="D37" s="12">
        <v>17</v>
      </c>
      <c r="E37" s="12">
        <v>1.75</v>
      </c>
      <c r="F37" s="12">
        <f t="shared" si="0"/>
        <v>22.75</v>
      </c>
      <c r="I37" s="12">
        <v>12.3</v>
      </c>
      <c r="J37" s="14">
        <v>0.93999999999999895</v>
      </c>
      <c r="L37" s="12">
        <f t="shared" si="1"/>
        <v>13.050000000000004</v>
      </c>
      <c r="M37" s="14">
        <v>0.34</v>
      </c>
      <c r="O37" s="12">
        <v>35</v>
      </c>
    </row>
    <row r="38" spans="2:15" x14ac:dyDescent="0.2">
      <c r="B38" s="12" t="s">
        <v>155</v>
      </c>
      <c r="C38" s="12">
        <v>10.8</v>
      </c>
      <c r="D38" s="12">
        <v>17</v>
      </c>
      <c r="E38" s="12">
        <v>2</v>
      </c>
      <c r="F38" s="12">
        <f t="shared" si="0"/>
        <v>26</v>
      </c>
      <c r="I38" s="12">
        <v>12.4</v>
      </c>
      <c r="J38" s="14">
        <v>0.95999999999999897</v>
      </c>
      <c r="L38" s="12">
        <f t="shared" si="1"/>
        <v>13.100000000000005</v>
      </c>
      <c r="M38" s="14">
        <v>0.4</v>
      </c>
      <c r="O38" s="12">
        <v>36</v>
      </c>
    </row>
    <row r="39" spans="2:15" x14ac:dyDescent="0.2">
      <c r="B39" s="12" t="s">
        <v>156</v>
      </c>
      <c r="C39" s="12">
        <v>10.8</v>
      </c>
      <c r="D39" s="12">
        <v>17</v>
      </c>
      <c r="E39" s="12">
        <v>2.75</v>
      </c>
      <c r="F39" s="12">
        <f t="shared" si="0"/>
        <v>35.75</v>
      </c>
      <c r="I39" s="12">
        <v>12.5</v>
      </c>
      <c r="J39" s="14">
        <v>0.97999999999999898</v>
      </c>
      <c r="L39" s="12">
        <f t="shared" si="1"/>
        <v>13.150000000000006</v>
      </c>
      <c r="M39" s="14">
        <v>0.5</v>
      </c>
      <c r="O39" s="12">
        <v>37</v>
      </c>
    </row>
    <row r="40" spans="2:15" x14ac:dyDescent="0.2">
      <c r="B40" s="12" t="s">
        <v>157</v>
      </c>
      <c r="C40" s="12">
        <v>10</v>
      </c>
      <c r="D40" s="12">
        <v>18</v>
      </c>
      <c r="E40" s="12">
        <v>0.7</v>
      </c>
      <c r="F40" s="12">
        <f t="shared" si="0"/>
        <v>9.1</v>
      </c>
      <c r="I40" s="12">
        <v>12.6</v>
      </c>
      <c r="J40" s="14">
        <v>1</v>
      </c>
      <c r="L40" s="12">
        <f t="shared" si="1"/>
        <v>13.200000000000006</v>
      </c>
      <c r="M40" s="14">
        <v>0.7</v>
      </c>
      <c r="O40" s="12">
        <v>38</v>
      </c>
    </row>
    <row r="41" spans="2:15" x14ac:dyDescent="0.2">
      <c r="B41" s="12" t="s">
        <v>158</v>
      </c>
      <c r="C41" s="12">
        <v>10</v>
      </c>
      <c r="D41" s="12">
        <v>18</v>
      </c>
      <c r="E41" s="12">
        <v>0.8</v>
      </c>
      <c r="F41" s="12">
        <f t="shared" si="0"/>
        <v>10.4</v>
      </c>
      <c r="L41" s="12">
        <f t="shared" si="1"/>
        <v>13.250000000000007</v>
      </c>
      <c r="M41" s="14">
        <v>0.8</v>
      </c>
      <c r="O41" s="12">
        <v>39</v>
      </c>
    </row>
    <row r="42" spans="2:15" x14ac:dyDescent="0.2">
      <c r="B42" s="12" t="s">
        <v>159</v>
      </c>
      <c r="C42" s="12">
        <v>10</v>
      </c>
      <c r="D42" s="12">
        <v>18</v>
      </c>
      <c r="E42" s="12">
        <v>0.9</v>
      </c>
      <c r="F42" s="12">
        <f t="shared" si="0"/>
        <v>11.700000000000001</v>
      </c>
      <c r="L42" s="12">
        <f t="shared" si="1"/>
        <v>13.300000000000008</v>
      </c>
      <c r="M42" s="14">
        <v>0.9</v>
      </c>
      <c r="O42" s="12">
        <v>40</v>
      </c>
    </row>
    <row r="43" spans="2:15" x14ac:dyDescent="0.2">
      <c r="B43" s="12" t="s">
        <v>160</v>
      </c>
      <c r="C43" s="12">
        <v>10</v>
      </c>
      <c r="D43" s="12">
        <v>18</v>
      </c>
      <c r="E43" s="12">
        <v>1</v>
      </c>
      <c r="F43" s="12">
        <f t="shared" si="0"/>
        <v>13</v>
      </c>
      <c r="L43" s="12">
        <f t="shared" si="1"/>
        <v>13.350000000000009</v>
      </c>
      <c r="M43" s="14">
        <v>0.94</v>
      </c>
      <c r="O43" s="12">
        <v>41</v>
      </c>
    </row>
    <row r="44" spans="2:15" x14ac:dyDescent="0.2">
      <c r="B44" s="12" t="s">
        <v>161</v>
      </c>
      <c r="C44" s="12">
        <v>10.8</v>
      </c>
      <c r="D44" s="12">
        <v>17</v>
      </c>
      <c r="E44" s="12">
        <v>0.9</v>
      </c>
      <c r="F44" s="12">
        <f>E44*13</f>
        <v>11.700000000000001</v>
      </c>
      <c r="L44" s="12">
        <f>L43+0.05</f>
        <v>13.400000000000009</v>
      </c>
      <c r="M44" s="14">
        <v>0.99</v>
      </c>
      <c r="O44" s="12">
        <v>42</v>
      </c>
    </row>
    <row r="45" spans="2:15" x14ac:dyDescent="0.2">
      <c r="B45" s="12" t="s">
        <v>162</v>
      </c>
      <c r="C45" s="12">
        <v>10.8</v>
      </c>
      <c r="D45" s="12">
        <v>17</v>
      </c>
      <c r="E45" s="12">
        <v>1.2</v>
      </c>
      <c r="F45" s="12">
        <f>E45*13</f>
        <v>15.6</v>
      </c>
      <c r="L45" s="12">
        <f>L44+0.05</f>
        <v>13.45000000000001</v>
      </c>
      <c r="M45" s="14">
        <v>0.99</v>
      </c>
      <c r="O45" s="12">
        <v>43</v>
      </c>
    </row>
    <row r="46" spans="2:15" x14ac:dyDescent="0.2">
      <c r="B46" s="12" t="s">
        <v>163</v>
      </c>
      <c r="C46" s="12">
        <v>10.8</v>
      </c>
      <c r="D46" s="12">
        <v>17</v>
      </c>
      <c r="E46" s="12">
        <v>2</v>
      </c>
      <c r="F46" s="12">
        <f>E46*13</f>
        <v>26</v>
      </c>
      <c r="L46" s="12">
        <f t="shared" si="1"/>
        <v>13.500000000000011</v>
      </c>
      <c r="M46" s="14">
        <v>0.995</v>
      </c>
      <c r="O46" s="12">
        <v>44</v>
      </c>
    </row>
    <row r="47" spans="2:15" x14ac:dyDescent="0.2">
      <c r="B47" s="12" t="s">
        <v>164</v>
      </c>
      <c r="C47" s="12">
        <v>10.8</v>
      </c>
      <c r="D47" s="12">
        <v>17</v>
      </c>
      <c r="E47" s="12">
        <v>0.9</v>
      </c>
      <c r="F47" s="12">
        <v>12</v>
      </c>
      <c r="L47" s="12">
        <f t="shared" si="1"/>
        <v>13.550000000000011</v>
      </c>
      <c r="M47" s="14">
        <v>0.995</v>
      </c>
      <c r="O47" s="12">
        <v>45</v>
      </c>
    </row>
    <row r="48" spans="2:15" x14ac:dyDescent="0.2">
      <c r="B48" s="12" t="s">
        <v>165</v>
      </c>
      <c r="C48" s="12">
        <v>10.8</v>
      </c>
      <c r="D48" s="12">
        <v>17</v>
      </c>
      <c r="E48" s="12">
        <v>1.2</v>
      </c>
      <c r="F48" s="12">
        <v>15.6</v>
      </c>
      <c r="L48" s="12">
        <f t="shared" si="1"/>
        <v>13.600000000000012</v>
      </c>
      <c r="M48" s="14">
        <v>1</v>
      </c>
      <c r="O48" s="12">
        <v>46</v>
      </c>
    </row>
    <row r="49" spans="2:15" x14ac:dyDescent="0.2">
      <c r="B49" s="12" t="s">
        <v>166</v>
      </c>
      <c r="C49" s="12">
        <v>10.8</v>
      </c>
      <c r="D49" s="12">
        <v>17</v>
      </c>
      <c r="E49" s="12">
        <v>2</v>
      </c>
      <c r="F49" s="12">
        <v>26</v>
      </c>
      <c r="O49" s="12">
        <v>47</v>
      </c>
    </row>
    <row r="50" spans="2:15" x14ac:dyDescent="0.2">
      <c r="B50" s="12" t="s">
        <v>28</v>
      </c>
      <c r="C50" s="12">
        <v>10.8</v>
      </c>
      <c r="D50" s="12">
        <v>17</v>
      </c>
      <c r="E50" s="12">
        <v>1.5</v>
      </c>
      <c r="F50" s="12">
        <v>18</v>
      </c>
      <c r="O50" s="12">
        <v>48</v>
      </c>
    </row>
    <row r="51" spans="2:15" x14ac:dyDescent="0.2">
      <c r="B51" s="12" t="s">
        <v>54</v>
      </c>
      <c r="C51" s="12">
        <v>10.8</v>
      </c>
      <c r="D51" s="12">
        <v>15.6</v>
      </c>
      <c r="F51" s="12">
        <v>3</v>
      </c>
      <c r="O51" s="12">
        <v>49</v>
      </c>
    </row>
    <row r="52" spans="2:15" x14ac:dyDescent="0.2">
      <c r="B52" s="12" t="s">
        <v>55</v>
      </c>
      <c r="C52" s="12">
        <v>10.8</v>
      </c>
      <c r="D52" s="12">
        <v>15.6</v>
      </c>
      <c r="F52" s="12">
        <v>4</v>
      </c>
      <c r="O52" s="12">
        <v>50</v>
      </c>
    </row>
    <row r="53" spans="2:15" x14ac:dyDescent="0.2">
      <c r="B53" s="12" t="s">
        <v>56</v>
      </c>
      <c r="C53" s="12">
        <v>10.8</v>
      </c>
      <c r="D53" s="12">
        <v>15.6</v>
      </c>
      <c r="F53" s="12">
        <v>5</v>
      </c>
    </row>
    <row r="54" spans="2:15" x14ac:dyDescent="0.2">
      <c r="B54" s="12" t="s">
        <v>57</v>
      </c>
      <c r="C54" s="12">
        <v>8</v>
      </c>
      <c r="D54" s="12">
        <v>15.6</v>
      </c>
      <c r="F54" s="12">
        <v>10</v>
      </c>
    </row>
    <row r="55" spans="2:15" x14ac:dyDescent="0.2">
      <c r="B55" s="12" t="s">
        <v>58</v>
      </c>
      <c r="C55" s="12">
        <v>8</v>
      </c>
      <c r="D55" s="12">
        <v>15.6</v>
      </c>
      <c r="F55" s="12">
        <v>9</v>
      </c>
    </row>
    <row r="56" spans="2:15" x14ac:dyDescent="0.2">
      <c r="B56" s="12" t="s">
        <v>59</v>
      </c>
      <c r="C56" s="12">
        <v>8</v>
      </c>
      <c r="D56" s="12">
        <v>16</v>
      </c>
      <c r="F56" s="12">
        <v>7</v>
      </c>
    </row>
    <row r="57" spans="2:15" x14ac:dyDescent="0.2">
      <c r="B57" s="12" t="s">
        <v>60</v>
      </c>
      <c r="C57" s="12">
        <v>8</v>
      </c>
      <c r="D57" s="12">
        <v>16</v>
      </c>
      <c r="F57" s="12">
        <v>10</v>
      </c>
    </row>
    <row r="58" spans="2:15" x14ac:dyDescent="0.2">
      <c r="B58" s="12" t="s">
        <v>61</v>
      </c>
      <c r="C58" s="12">
        <v>8</v>
      </c>
      <c r="D58" s="12">
        <v>16</v>
      </c>
      <c r="F58" s="12">
        <v>12</v>
      </c>
    </row>
    <row r="59" spans="2:15" x14ac:dyDescent="0.2">
      <c r="B59" s="12" t="s">
        <v>62</v>
      </c>
      <c r="C59" s="12">
        <v>8</v>
      </c>
      <c r="D59" s="12">
        <v>16</v>
      </c>
      <c r="F59" s="12">
        <v>19</v>
      </c>
    </row>
    <row r="60" spans="2:15" x14ac:dyDescent="0.2">
      <c r="B60" s="12" t="s">
        <v>63</v>
      </c>
      <c r="C60" s="12">
        <v>8</v>
      </c>
      <c r="D60" s="12">
        <v>16</v>
      </c>
      <c r="F60" s="12">
        <v>15</v>
      </c>
    </row>
    <row r="61" spans="2:15" x14ac:dyDescent="0.2">
      <c r="B61" s="12" t="s">
        <v>64</v>
      </c>
      <c r="C61" s="12">
        <v>8</v>
      </c>
      <c r="D61" s="12">
        <v>16</v>
      </c>
      <c r="F61" s="12">
        <v>15</v>
      </c>
    </row>
    <row r="62" spans="2:15" x14ac:dyDescent="0.2">
      <c r="B62" s="12" t="s">
        <v>65</v>
      </c>
      <c r="C62" s="12">
        <v>8</v>
      </c>
      <c r="D62" s="12">
        <v>16</v>
      </c>
      <c r="F62" s="12">
        <v>20</v>
      </c>
    </row>
    <row r="63" spans="2:15" x14ac:dyDescent="0.2">
      <c r="B63" s="12" t="s">
        <v>66</v>
      </c>
      <c r="C63" s="12">
        <v>8</v>
      </c>
      <c r="D63" s="12">
        <v>16</v>
      </c>
      <c r="F63" s="12">
        <v>25</v>
      </c>
    </row>
    <row r="64" spans="2:15" x14ac:dyDescent="0.2">
      <c r="B64" s="12" t="s">
        <v>67</v>
      </c>
      <c r="C64" s="12">
        <v>10.8</v>
      </c>
      <c r="D64" s="12">
        <v>31.2</v>
      </c>
      <c r="F64" s="12">
        <v>8</v>
      </c>
    </row>
    <row r="65" spans="2:6" x14ac:dyDescent="0.2">
      <c r="B65" s="12" t="s">
        <v>68</v>
      </c>
      <c r="C65" s="12">
        <v>10.8</v>
      </c>
      <c r="D65" s="12">
        <v>31.2</v>
      </c>
      <c r="F65" s="12">
        <v>12</v>
      </c>
    </row>
    <row r="66" spans="2:6" x14ac:dyDescent="0.2">
      <c r="B66" s="12" t="s">
        <v>69</v>
      </c>
      <c r="C66" s="12">
        <v>10.8</v>
      </c>
      <c r="D66" s="12">
        <v>31.2</v>
      </c>
      <c r="F66" s="12">
        <v>20</v>
      </c>
    </row>
    <row r="67" spans="2:6" x14ac:dyDescent="0.2">
      <c r="B67" s="12" t="s">
        <v>70</v>
      </c>
      <c r="C67" s="12">
        <v>10.8</v>
      </c>
      <c r="D67" s="12">
        <v>31.2</v>
      </c>
      <c r="F67" s="12">
        <v>30</v>
      </c>
    </row>
    <row r="68" spans="2:6" x14ac:dyDescent="0.2">
      <c r="B68" s="12" t="s">
        <v>71</v>
      </c>
      <c r="C68" s="12">
        <v>10.8</v>
      </c>
      <c r="D68" s="12">
        <v>31.2</v>
      </c>
      <c r="F68" s="12">
        <v>30</v>
      </c>
    </row>
    <row r="69" spans="2:6" x14ac:dyDescent="0.2">
      <c r="B69" s="12" t="s">
        <v>72</v>
      </c>
      <c r="C69" s="12">
        <v>10.8</v>
      </c>
      <c r="D69" s="12">
        <v>31.2</v>
      </c>
      <c r="F69" s="12">
        <v>3</v>
      </c>
    </row>
    <row r="70" spans="2:6" x14ac:dyDescent="0.2">
      <c r="B70" s="12" t="s">
        <v>73</v>
      </c>
      <c r="C70" s="12">
        <v>10.8</v>
      </c>
      <c r="D70" s="12">
        <v>31.2</v>
      </c>
      <c r="F70" s="12">
        <v>6</v>
      </c>
    </row>
    <row r="71" spans="2:6" x14ac:dyDescent="0.2">
      <c r="B71" s="12" t="s">
        <v>74</v>
      </c>
      <c r="C71" s="12">
        <v>10.8</v>
      </c>
      <c r="D71" s="12">
        <v>31.2</v>
      </c>
      <c r="F71" s="12">
        <v>31</v>
      </c>
    </row>
    <row r="72" spans="2:6" x14ac:dyDescent="0.2">
      <c r="B72" s="12" t="s">
        <v>75</v>
      </c>
      <c r="C72" s="12">
        <v>10.8</v>
      </c>
      <c r="D72" s="12">
        <v>31.2</v>
      </c>
      <c r="F72" s="12">
        <v>11</v>
      </c>
    </row>
    <row r="73" spans="2:6" x14ac:dyDescent="0.2">
      <c r="B73" s="12" t="s">
        <v>76</v>
      </c>
      <c r="C73" s="12">
        <v>10</v>
      </c>
      <c r="D73" s="12">
        <v>17</v>
      </c>
      <c r="F73" s="12">
        <v>12</v>
      </c>
    </row>
    <row r="74" spans="2:6" x14ac:dyDescent="0.2">
      <c r="B74" s="12" t="s">
        <v>77</v>
      </c>
      <c r="C74" s="12">
        <v>10</v>
      </c>
      <c r="D74" s="12">
        <v>17</v>
      </c>
      <c r="F74" s="12">
        <v>16</v>
      </c>
    </row>
    <row r="75" spans="2:6" x14ac:dyDescent="0.2">
      <c r="B75" s="12" t="s">
        <v>78</v>
      </c>
      <c r="C75" s="12">
        <v>10</v>
      </c>
      <c r="D75" s="12">
        <v>17</v>
      </c>
      <c r="F75" s="12">
        <v>19</v>
      </c>
    </row>
    <row r="76" spans="2:6" x14ac:dyDescent="0.2">
      <c r="B76" s="12" t="s">
        <v>79</v>
      </c>
      <c r="C76" s="12">
        <v>10</v>
      </c>
      <c r="D76" s="12">
        <v>17</v>
      </c>
      <c r="F76" s="12">
        <v>12</v>
      </c>
    </row>
    <row r="77" spans="2:6" x14ac:dyDescent="0.2">
      <c r="B77" s="12" t="s">
        <v>80</v>
      </c>
      <c r="C77" s="12">
        <v>10</v>
      </c>
      <c r="D77" s="12">
        <v>17</v>
      </c>
      <c r="F77" s="12">
        <v>20</v>
      </c>
    </row>
    <row r="78" spans="2:6" x14ac:dyDescent="0.2">
      <c r="B78" s="12" t="s">
        <v>81</v>
      </c>
      <c r="C78" s="12">
        <v>10</v>
      </c>
      <c r="D78" s="12">
        <v>17</v>
      </c>
      <c r="F78" s="12">
        <v>30</v>
      </c>
    </row>
    <row r="79" spans="2:6" x14ac:dyDescent="0.2">
      <c r="B79" s="12" t="s">
        <v>82</v>
      </c>
      <c r="C79" s="12">
        <v>10</v>
      </c>
      <c r="D79" s="12">
        <v>31.2</v>
      </c>
      <c r="F79" s="12">
        <v>20</v>
      </c>
    </row>
    <row r="80" spans="2:6" x14ac:dyDescent="0.2">
      <c r="B80" s="12" t="s">
        <v>83</v>
      </c>
      <c r="C80" s="12">
        <v>10</v>
      </c>
      <c r="D80" s="12">
        <v>31.2</v>
      </c>
      <c r="F80" s="12">
        <v>23</v>
      </c>
    </row>
    <row r="81" spans="2:6" x14ac:dyDescent="0.2">
      <c r="B81" s="12" t="s">
        <v>84</v>
      </c>
      <c r="C81" s="12">
        <v>10</v>
      </c>
      <c r="D81" s="12">
        <v>31.2</v>
      </c>
      <c r="F81" s="12">
        <v>30</v>
      </c>
    </row>
    <row r="82" spans="2:6" x14ac:dyDescent="0.2">
      <c r="B82" s="12" t="s">
        <v>85</v>
      </c>
      <c r="C82" s="12">
        <v>10</v>
      </c>
      <c r="D82" s="12">
        <v>31.2</v>
      </c>
      <c r="F82" s="12">
        <v>45</v>
      </c>
    </row>
    <row r="83" spans="2:6" x14ac:dyDescent="0.2">
      <c r="B83" s="12" t="s">
        <v>86</v>
      </c>
      <c r="C83" s="12">
        <v>10</v>
      </c>
      <c r="D83" s="12">
        <v>31.2</v>
      </c>
      <c r="F83" s="12">
        <v>21</v>
      </c>
    </row>
    <row r="84" spans="2:6" x14ac:dyDescent="0.2">
      <c r="B84" s="12" t="s">
        <v>87</v>
      </c>
      <c r="C84" s="12">
        <v>10</v>
      </c>
      <c r="D84" s="12">
        <v>31.2</v>
      </c>
      <c r="F84" s="12">
        <v>28</v>
      </c>
    </row>
    <row r="85" spans="2:6" x14ac:dyDescent="0.2">
      <c r="B85" s="12" t="s">
        <v>88</v>
      </c>
      <c r="C85" s="12">
        <v>10</v>
      </c>
      <c r="D85" s="12">
        <v>31.2</v>
      </c>
      <c r="F85" s="12">
        <v>40</v>
      </c>
    </row>
    <row r="86" spans="2:6" x14ac:dyDescent="0.2">
      <c r="B86" s="12" t="s">
        <v>89</v>
      </c>
      <c r="C86" s="12">
        <v>10</v>
      </c>
      <c r="D86" s="12">
        <v>31.2</v>
      </c>
      <c r="F86" s="12">
        <v>40</v>
      </c>
    </row>
    <row r="87" spans="2:6" x14ac:dyDescent="0.2">
      <c r="B87" s="12" t="s">
        <v>90</v>
      </c>
      <c r="C87" s="12">
        <v>10</v>
      </c>
      <c r="D87" s="12">
        <v>31.2</v>
      </c>
      <c r="F87" s="12">
        <v>50</v>
      </c>
    </row>
    <row r="88" spans="2:6" x14ac:dyDescent="0.2">
      <c r="B88" s="12" t="s">
        <v>91</v>
      </c>
      <c r="C88" s="12">
        <v>10</v>
      </c>
      <c r="D88" s="12">
        <v>31.2</v>
      </c>
      <c r="F88" s="12">
        <v>80</v>
      </c>
    </row>
    <row r="89" spans="2:6" x14ac:dyDescent="0.2">
      <c r="B89" s="12" t="s">
        <v>92</v>
      </c>
      <c r="C89" s="12">
        <v>10</v>
      </c>
      <c r="D89" s="12">
        <v>31.2</v>
      </c>
      <c r="F89" s="12">
        <v>12</v>
      </c>
    </row>
    <row r="90" spans="2:6" x14ac:dyDescent="0.2">
      <c r="B90" s="12" t="s">
        <v>93</v>
      </c>
      <c r="C90" s="12">
        <v>10</v>
      </c>
      <c r="D90" s="12">
        <v>31.2</v>
      </c>
      <c r="F90" s="12">
        <v>19</v>
      </c>
    </row>
    <row r="91" spans="2:6" x14ac:dyDescent="0.2">
      <c r="B91" s="12" t="s">
        <v>94</v>
      </c>
      <c r="C91" s="12">
        <v>10</v>
      </c>
      <c r="D91" s="12">
        <v>31.2</v>
      </c>
      <c r="F91" s="12">
        <v>30</v>
      </c>
    </row>
    <row r="92" spans="2:6" x14ac:dyDescent="0.2">
      <c r="B92" s="12" t="s">
        <v>95</v>
      </c>
      <c r="C92" s="12">
        <v>12</v>
      </c>
      <c r="D92" s="12">
        <v>20</v>
      </c>
      <c r="F92" s="12">
        <v>5</v>
      </c>
    </row>
    <row r="93" spans="2:6" x14ac:dyDescent="0.2">
      <c r="B93" s="12" t="s">
        <v>96</v>
      </c>
      <c r="C93" s="12">
        <v>12</v>
      </c>
      <c r="D93" s="12">
        <v>20</v>
      </c>
      <c r="F93" s="12">
        <v>7</v>
      </c>
    </row>
    <row r="94" spans="2:6" x14ac:dyDescent="0.2">
      <c r="B94" s="12" t="s">
        <v>97</v>
      </c>
      <c r="C94" s="12">
        <v>12</v>
      </c>
      <c r="D94" s="12">
        <v>20</v>
      </c>
      <c r="F94" s="12">
        <v>16</v>
      </c>
    </row>
    <row r="95" spans="2:6" x14ac:dyDescent="0.2">
      <c r="B95" s="12" t="s">
        <v>98</v>
      </c>
      <c r="C95" s="12">
        <v>12</v>
      </c>
      <c r="D95" s="12">
        <v>32</v>
      </c>
      <c r="F95" s="12">
        <v>13</v>
      </c>
    </row>
    <row r="96" spans="2:6" x14ac:dyDescent="0.2">
      <c r="B96" s="12" t="s">
        <v>99</v>
      </c>
      <c r="C96" s="12">
        <v>12</v>
      </c>
      <c r="D96" s="12">
        <v>32</v>
      </c>
      <c r="F96" s="12">
        <v>16</v>
      </c>
    </row>
    <row r="97" spans="2:6" x14ac:dyDescent="0.2">
      <c r="B97" s="12" t="s">
        <v>100</v>
      </c>
      <c r="C97" s="12">
        <v>12</v>
      </c>
      <c r="D97" s="12">
        <v>32</v>
      </c>
      <c r="F97" s="12">
        <v>20</v>
      </c>
    </row>
    <row r="98" spans="2:6" x14ac:dyDescent="0.2">
      <c r="B98" s="12" t="s">
        <v>101</v>
      </c>
      <c r="C98" s="12">
        <v>10</v>
      </c>
      <c r="D98" s="12">
        <v>32</v>
      </c>
      <c r="F98" s="12">
        <v>18</v>
      </c>
    </row>
    <row r="99" spans="2:6" x14ac:dyDescent="0.2">
      <c r="B99" s="12" t="s">
        <v>102</v>
      </c>
      <c r="C99" s="12">
        <v>10</v>
      </c>
      <c r="D99" s="12">
        <v>32</v>
      </c>
      <c r="F99" s="12">
        <v>19</v>
      </c>
    </row>
    <row r="100" spans="2:6" x14ac:dyDescent="0.2">
      <c r="B100" s="12" t="s">
        <v>103</v>
      </c>
      <c r="C100" s="12">
        <v>10</v>
      </c>
      <c r="D100" s="12">
        <v>32</v>
      </c>
      <c r="F100" s="12">
        <v>22</v>
      </c>
    </row>
    <row r="101" spans="2:6" x14ac:dyDescent="0.2">
      <c r="B101" s="12" t="s">
        <v>104</v>
      </c>
      <c r="C101" s="12">
        <v>10</v>
      </c>
      <c r="D101" s="12">
        <v>35</v>
      </c>
      <c r="F101" s="12">
        <v>34</v>
      </c>
    </row>
    <row r="102" spans="2:6" x14ac:dyDescent="0.2">
      <c r="B102" s="12" t="s">
        <v>105</v>
      </c>
      <c r="C102" s="12">
        <v>10</v>
      </c>
      <c r="D102" s="12">
        <v>35</v>
      </c>
      <c r="F102" s="12">
        <v>47</v>
      </c>
    </row>
    <row r="103" spans="2:6" x14ac:dyDescent="0.2">
      <c r="B103" s="12" t="s">
        <v>106</v>
      </c>
      <c r="C103" s="12">
        <v>10</v>
      </c>
      <c r="D103" s="12">
        <v>35</v>
      </c>
      <c r="F103" s="12">
        <v>73</v>
      </c>
    </row>
    <row r="104" spans="2:6" x14ac:dyDescent="0.2">
      <c r="B104" s="12" t="s">
        <v>107</v>
      </c>
      <c r="C104" s="12">
        <v>10</v>
      </c>
      <c r="D104" s="12">
        <v>20</v>
      </c>
      <c r="F104" s="12">
        <v>18</v>
      </c>
    </row>
    <row r="105" spans="2:6" x14ac:dyDescent="0.2">
      <c r="B105" s="12" t="s">
        <v>108</v>
      </c>
      <c r="C105" s="12">
        <v>10</v>
      </c>
      <c r="D105" s="12">
        <v>20</v>
      </c>
      <c r="F105" s="12">
        <v>22</v>
      </c>
    </row>
    <row r="106" spans="2:6" x14ac:dyDescent="0.2">
      <c r="B106" s="12" t="s">
        <v>109</v>
      </c>
      <c r="C106" s="12">
        <v>10</v>
      </c>
      <c r="D106" s="12">
        <v>20</v>
      </c>
      <c r="F106" s="12">
        <v>23</v>
      </c>
    </row>
    <row r="107" spans="2:6" x14ac:dyDescent="0.2">
      <c r="B107" s="12" t="s">
        <v>110</v>
      </c>
      <c r="C107" s="12">
        <v>10</v>
      </c>
      <c r="D107" s="12">
        <v>20</v>
      </c>
      <c r="F107" s="12">
        <v>30</v>
      </c>
    </row>
    <row r="108" spans="2:6" x14ac:dyDescent="0.2">
      <c r="B108" s="12" t="s">
        <v>111</v>
      </c>
      <c r="C108" s="12">
        <v>10</v>
      </c>
      <c r="D108" s="12">
        <v>20</v>
      </c>
      <c r="F108" s="12">
        <v>46</v>
      </c>
    </row>
    <row r="109" spans="2:6" x14ac:dyDescent="0.2">
      <c r="B109" s="12" t="s">
        <v>112</v>
      </c>
      <c r="C109" s="12">
        <v>10</v>
      </c>
      <c r="D109" s="12">
        <v>20</v>
      </c>
      <c r="F109" s="12">
        <v>13</v>
      </c>
    </row>
    <row r="110" spans="2:6" x14ac:dyDescent="0.2">
      <c r="B110" s="12" t="s">
        <v>113</v>
      </c>
      <c r="C110" s="12">
        <v>10</v>
      </c>
      <c r="D110" s="12">
        <v>20</v>
      </c>
      <c r="F110" s="12">
        <v>14</v>
      </c>
    </row>
    <row r="111" spans="2:6" x14ac:dyDescent="0.2">
      <c r="B111" s="12" t="s">
        <v>114</v>
      </c>
      <c r="C111" s="12">
        <v>10</v>
      </c>
      <c r="D111" s="12">
        <v>20</v>
      </c>
      <c r="F111" s="12">
        <v>23</v>
      </c>
    </row>
    <row r="112" spans="2:6" x14ac:dyDescent="0.2">
      <c r="B112" s="12" t="s">
        <v>115</v>
      </c>
      <c r="C112" s="12">
        <v>10</v>
      </c>
      <c r="D112" s="12">
        <v>20</v>
      </c>
      <c r="F112" s="12">
        <v>26</v>
      </c>
    </row>
    <row r="113" spans="2:6" x14ac:dyDescent="0.2">
      <c r="B113" s="12" t="s">
        <v>116</v>
      </c>
      <c r="C113" s="12">
        <v>10</v>
      </c>
      <c r="D113" s="12">
        <v>20</v>
      </c>
      <c r="F113" s="12">
        <v>26</v>
      </c>
    </row>
    <row r="114" spans="2:6" x14ac:dyDescent="0.2">
      <c r="B114" s="12" t="s">
        <v>117</v>
      </c>
      <c r="C114" s="12">
        <v>10</v>
      </c>
      <c r="D114" s="12">
        <v>18</v>
      </c>
      <c r="F114" s="12">
        <v>5</v>
      </c>
    </row>
    <row r="115" spans="2:6" x14ac:dyDescent="0.2">
      <c r="B115" s="12" t="s">
        <v>118</v>
      </c>
      <c r="C115" s="12">
        <v>10</v>
      </c>
      <c r="D115" s="12">
        <v>18</v>
      </c>
      <c r="F115" s="12">
        <v>12</v>
      </c>
    </row>
    <row r="116" spans="2:6" x14ac:dyDescent="0.2">
      <c r="B116" s="12" t="s">
        <v>119</v>
      </c>
      <c r="C116" s="12">
        <v>10</v>
      </c>
      <c r="D116" s="12">
        <v>18</v>
      </c>
      <c r="F116" s="12">
        <v>18</v>
      </c>
    </row>
    <row r="117" spans="2:6" x14ac:dyDescent="0.2">
      <c r="B117" s="12" t="s">
        <v>120</v>
      </c>
      <c r="C117" s="12">
        <v>10</v>
      </c>
      <c r="D117" s="12">
        <v>20</v>
      </c>
      <c r="F117" s="12">
        <v>13</v>
      </c>
    </row>
    <row r="118" spans="2:6" x14ac:dyDescent="0.2">
      <c r="B118" s="12" t="s">
        <v>121</v>
      </c>
      <c r="C118" s="12">
        <v>10</v>
      </c>
      <c r="D118" s="12">
        <v>20</v>
      </c>
      <c r="F118" s="12">
        <v>13</v>
      </c>
    </row>
    <row r="119" spans="2:6" x14ac:dyDescent="0.2">
      <c r="B119" s="12" t="s">
        <v>122</v>
      </c>
      <c r="C119" s="12">
        <v>10</v>
      </c>
      <c r="D119" s="12">
        <v>20</v>
      </c>
      <c r="F119" s="12">
        <v>21</v>
      </c>
    </row>
    <row r="120" spans="2:6" x14ac:dyDescent="0.2">
      <c r="B120" s="12" t="s">
        <v>123</v>
      </c>
      <c r="C120" s="12">
        <v>10</v>
      </c>
      <c r="D120" s="12">
        <v>20</v>
      </c>
      <c r="F120" s="12">
        <v>21</v>
      </c>
    </row>
    <row r="121" spans="2:6" x14ac:dyDescent="0.2">
      <c r="B121" s="12" t="s">
        <v>124</v>
      </c>
      <c r="C121" s="12">
        <v>10</v>
      </c>
      <c r="D121" s="12">
        <v>20</v>
      </c>
      <c r="F121" s="12">
        <v>21</v>
      </c>
    </row>
    <row r="122" spans="2:6" x14ac:dyDescent="0.2">
      <c r="B122" s="12" t="s">
        <v>125</v>
      </c>
      <c r="C122" s="12">
        <v>10</v>
      </c>
      <c r="D122" s="12">
        <v>32</v>
      </c>
      <c r="F122" s="12">
        <v>18</v>
      </c>
    </row>
    <row r="123" spans="2:6" x14ac:dyDescent="0.2">
      <c r="B123" s="12" t="s">
        <v>126</v>
      </c>
      <c r="C123" s="12">
        <v>10</v>
      </c>
      <c r="D123" s="12">
        <v>35</v>
      </c>
      <c r="F123" s="12">
        <v>11</v>
      </c>
    </row>
  </sheetData>
  <sheetProtection algorithmName="SHA-512" hashValue="qC3Ku8Ajr6Tb6veGRgqxhYZq6QgZeEqxP3YrzzKKlM6ArxvEZje/FRyBOTB/dYYstYNm5HQD4cKGFOtuD0//JQ==" saltValue="EQHEaWCPftYCSAajqBiy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Fishfinder tool - EN</vt:lpstr>
      <vt:lpstr>Other</vt:lpstr>
      <vt:lpstr>Fishfinder tool - NL</vt:lpstr>
      <vt:lpstr>Overig</vt:lpstr>
      <vt:lpstr>Tool-data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2022-10-19T10:07:07Z</dcterms:created>
  <dcterms:modified xsi:type="dcterms:W3CDTF">2022-10-26T08:24:09Z</dcterms:modified>
</cp:coreProperties>
</file>